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30" activeTab="0"/>
  </bookViews>
  <sheets>
    <sheet name="BOATS 2022" sheetId="1" r:id="rId1"/>
  </sheets>
  <definedNames>
    <definedName name="CRITERIA">'BOATS 2022'!$A$1:$G$29</definedName>
    <definedName name="_xlnm.Print_Titles" localSheetId="0">'BOATS 2022'!$A:$A,'BOATS 2022'!$1:$2</definedName>
  </definedNames>
  <calcPr fullCalcOnLoad="1"/>
</workbook>
</file>

<file path=xl/sharedStrings.xml><?xml version="1.0" encoding="utf-8"?>
<sst xmlns="http://schemas.openxmlformats.org/spreadsheetml/2006/main" count="75" uniqueCount="46">
  <si>
    <t>Antifreeze</t>
  </si>
  <si>
    <t>Motor</t>
  </si>
  <si>
    <t>Total Tons</t>
  </si>
  <si>
    <t>Batt</t>
  </si>
  <si>
    <t>Oil</t>
  </si>
  <si>
    <t>Recycled</t>
  </si>
  <si>
    <t>January to December</t>
  </si>
  <si>
    <t>Leiss Garage</t>
  </si>
  <si>
    <t>Henise Tire Service, Inc.</t>
  </si>
  <si>
    <t>Bamberger's Inc.</t>
  </si>
  <si>
    <t>Lasher's Garage</t>
  </si>
  <si>
    <t>Tim Wolfe's Automotive</t>
  </si>
  <si>
    <t>Klick-Lewis</t>
  </si>
  <si>
    <t>Zimmeys Automotive</t>
  </si>
  <si>
    <t>TOTALS</t>
  </si>
  <si>
    <t>Dayne's Automotive Center</t>
  </si>
  <si>
    <t>Snyder's Service</t>
  </si>
  <si>
    <t>Simon S. Kettering &amp; Sons</t>
  </si>
  <si>
    <t>Recycler Name</t>
  </si>
  <si>
    <t>Filters</t>
  </si>
  <si>
    <t>Tires</t>
  </si>
  <si>
    <t>Weaver's Wrecking Yard</t>
  </si>
  <si>
    <t>Annville Equipment Co</t>
  </si>
  <si>
    <t>BHM Farm Equipment</t>
  </si>
  <si>
    <t>Market Square Service Station</t>
  </si>
  <si>
    <t>Weber Bros. Auto</t>
  </si>
  <si>
    <t>(Lead-Acid)</t>
  </si>
  <si>
    <t>Mahantango Enterprises Inc.</t>
  </si>
  <si>
    <t>HHW</t>
  </si>
  <si>
    <t>Mixed Metals</t>
  </si>
  <si>
    <t>Leffler's Service</t>
  </si>
  <si>
    <t>Battery Warehouse</t>
  </si>
  <si>
    <t>Suburban Energy Service</t>
  </si>
  <si>
    <t>Fox's Transport</t>
  </si>
  <si>
    <t>Campbell's Service Center</t>
  </si>
  <si>
    <t>Recycle Inc. East</t>
  </si>
  <si>
    <t>Binkley &amp; Hurst</t>
  </si>
  <si>
    <t>A &amp; R Tire</t>
  </si>
  <si>
    <t>Lebanon Auto Clinic</t>
  </si>
  <si>
    <t>Reedy's Diesel Service</t>
  </si>
  <si>
    <t>Wood Waste</t>
  </si>
  <si>
    <t>Firestone Tire &amp; Service</t>
  </si>
  <si>
    <t>Hazelton Oil &amp; Environmental</t>
  </si>
  <si>
    <t>Autohaus Lebanon Volkswagen (H A Boyd)</t>
  </si>
  <si>
    <t>MONRO Muffler &amp; Brake - CLOSED!</t>
  </si>
  <si>
    <t>NOTHING TO REPORT F\ LEBANON CO.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</si>
</sst>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MS Sans Serif"/>
      <family val="2"/>
    </font>
    <font>
      <b/>
      <strike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4999699890613556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0" fontId="5" fillId="0" borderId="0" xfId="42" applyFont="1" applyFill="1" applyAlignment="1">
      <alignment/>
    </xf>
    <xf numFmtId="0" fontId="0" fillId="0" borderId="0" xfId="0" applyFill="1" applyAlignment="1">
      <alignment/>
    </xf>
    <xf numFmtId="40" fontId="5" fillId="0" borderId="0" xfId="42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42" applyFont="1" applyFill="1" applyBorder="1" applyAlignment="1" quotePrefix="1">
      <alignment horizontal="center" vertical="center"/>
    </xf>
    <xf numFmtId="40" fontId="5" fillId="0" borderId="0" xfId="42" applyFont="1" applyFill="1" applyBorder="1" applyAlignment="1">
      <alignment horizontal="center" vertical="center"/>
    </xf>
    <xf numFmtId="40" fontId="5" fillId="33" borderId="10" xfId="42" applyFont="1" applyFill="1" applyBorder="1" applyAlignment="1">
      <alignment/>
    </xf>
    <xf numFmtId="40" fontId="5" fillId="33" borderId="10" xfId="42" applyFont="1" applyFill="1" applyBorder="1" applyAlignment="1">
      <alignment horizontal="left"/>
    </xf>
    <xf numFmtId="40" fontId="5" fillId="0" borderId="10" xfId="42" applyFont="1" applyFill="1" applyBorder="1" applyAlignment="1">
      <alignment horizontal="left"/>
    </xf>
    <xf numFmtId="40" fontId="5" fillId="0" borderId="10" xfId="42" applyFont="1" applyFill="1" applyBorder="1" applyAlignment="1">
      <alignment/>
    </xf>
    <xf numFmtId="40" fontId="5" fillId="33" borderId="10" xfId="42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0" fontId="5" fillId="0" borderId="10" xfId="42" applyFont="1" applyFill="1" applyBorder="1" applyAlignment="1">
      <alignment horizontal="center" vertical="center"/>
    </xf>
    <xf numFmtId="40" fontId="5" fillId="0" borderId="10" xfId="42" applyFont="1" applyFill="1" applyBorder="1" applyAlignment="1" quotePrefix="1">
      <alignment horizontal="center" vertical="center"/>
    </xf>
    <xf numFmtId="40" fontId="5" fillId="18" borderId="10" xfId="42" applyFont="1" applyFill="1" applyBorder="1" applyAlignment="1">
      <alignment horizontal="left"/>
    </xf>
    <xf numFmtId="40" fontId="5" fillId="18" borderId="10" xfId="42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0" fontId="5" fillId="34" borderId="10" xfId="42" applyFont="1" applyFill="1" applyBorder="1" applyAlignment="1">
      <alignment horizontal="left"/>
    </xf>
    <xf numFmtId="40" fontId="8" fillId="34" borderId="10" xfId="42" applyFont="1" applyFill="1" applyBorder="1" applyAlignment="1">
      <alignment/>
    </xf>
    <xf numFmtId="40" fontId="5" fillId="34" borderId="10" xfId="42" applyFont="1" applyFill="1" applyBorder="1" applyAlignment="1">
      <alignment/>
    </xf>
    <xf numFmtId="40" fontId="8" fillId="0" borderId="10" xfId="42" applyFont="1" applyFill="1" applyBorder="1" applyAlignment="1">
      <alignment/>
    </xf>
    <xf numFmtId="40" fontId="5" fillId="0" borderId="10" xfId="42" applyFont="1" applyFill="1" applyBorder="1" applyAlignment="1">
      <alignment horizontal="left"/>
    </xf>
    <xf numFmtId="40" fontId="5" fillId="0" borderId="10" xfId="42" applyFont="1" applyFill="1" applyBorder="1" applyAlignment="1">
      <alignment/>
    </xf>
    <xf numFmtId="40" fontId="5" fillId="35" borderId="10" xfId="42" applyFont="1" applyFill="1" applyBorder="1" applyAlignment="1">
      <alignment horizontal="left"/>
    </xf>
    <xf numFmtId="40" fontId="5" fillId="35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125" zoomScaleNormal="12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" sqref="O9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8.2812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7.421875" style="0" bestFit="1" customWidth="1"/>
    <col min="8" max="8" width="9.57421875" style="0" customWidth="1"/>
    <col min="9" max="9" width="8.57421875" style="0" customWidth="1"/>
    <col min="10" max="10" width="3.140625" style="0" customWidth="1"/>
    <col min="11" max="11" width="11.140625" style="0" bestFit="1" customWidth="1"/>
  </cols>
  <sheetData>
    <row r="1" spans="1:11" ht="12.75">
      <c r="A1" s="19" t="s">
        <v>18</v>
      </c>
      <c r="B1" s="19" t="s">
        <v>26</v>
      </c>
      <c r="C1" s="19" t="s">
        <v>0</v>
      </c>
      <c r="D1" s="19" t="s">
        <v>1</v>
      </c>
      <c r="E1" s="19" t="s">
        <v>4</v>
      </c>
      <c r="F1" s="19" t="s">
        <v>20</v>
      </c>
      <c r="G1" s="19" t="s">
        <v>28</v>
      </c>
      <c r="H1" s="19"/>
      <c r="I1" s="19" t="s">
        <v>40</v>
      </c>
      <c r="J1" s="17"/>
      <c r="K1" s="20" t="s">
        <v>2</v>
      </c>
    </row>
    <row r="2" spans="1:11" ht="12.75">
      <c r="A2" s="19"/>
      <c r="B2" s="19" t="s">
        <v>3</v>
      </c>
      <c r="C2" s="19"/>
      <c r="D2" s="19" t="s">
        <v>4</v>
      </c>
      <c r="E2" s="19" t="s">
        <v>19</v>
      </c>
      <c r="F2" s="19"/>
      <c r="G2" s="19"/>
      <c r="H2" s="19" t="s">
        <v>29</v>
      </c>
      <c r="I2" s="19"/>
      <c r="J2" s="19"/>
      <c r="K2" s="19" t="s">
        <v>5</v>
      </c>
    </row>
    <row r="3" spans="1:11" ht="12.75">
      <c r="A3" s="21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21" t="s">
        <v>6</v>
      </c>
      <c r="B4" s="22">
        <f>0*39.4/2000</f>
        <v>0</v>
      </c>
      <c r="C4" s="22">
        <f>0*8.4/2000</f>
        <v>0</v>
      </c>
      <c r="D4" s="22">
        <f>0*7.5/2000</f>
        <v>0</v>
      </c>
      <c r="E4" s="22">
        <f>(0*1.2)/2000</f>
        <v>0</v>
      </c>
      <c r="F4" s="22">
        <f>(0*21)/2000</f>
        <v>0</v>
      </c>
      <c r="G4" s="22">
        <v>0</v>
      </c>
      <c r="H4" s="22">
        <v>0</v>
      </c>
      <c r="I4" s="22">
        <v>0</v>
      </c>
      <c r="J4" s="22"/>
      <c r="K4" s="22">
        <f>SUM(B4:I4)</f>
        <v>0</v>
      </c>
    </row>
    <row r="5" spans="1:11" ht="12.75">
      <c r="A5" s="1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1" t="s">
        <v>6</v>
      </c>
      <c r="B7" s="12">
        <f>140*39.4/2000</f>
        <v>2.758</v>
      </c>
      <c r="C7" s="12">
        <f>50*8.4/2000</f>
        <v>0.21</v>
      </c>
      <c r="D7" s="12">
        <f>1600*7.5/2000</f>
        <v>6</v>
      </c>
      <c r="E7" s="12">
        <v>3.5</v>
      </c>
      <c r="F7" s="12">
        <f>(378*21)/2000</f>
        <v>3.969</v>
      </c>
      <c r="G7" s="12">
        <v>0</v>
      </c>
      <c r="H7" s="12">
        <v>3</v>
      </c>
      <c r="I7" s="12">
        <v>0</v>
      </c>
      <c r="J7" s="12"/>
      <c r="K7" s="12">
        <f>SUM(B7:I7)</f>
        <v>19.437</v>
      </c>
    </row>
    <row r="8" spans="1:11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1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1" t="s">
        <v>6</v>
      </c>
      <c r="B10" s="12">
        <f>0*39.4/2000</f>
        <v>0</v>
      </c>
      <c r="C10" s="12">
        <f>4.25*8.4/2000</f>
        <v>0.01785</v>
      </c>
      <c r="D10" s="12">
        <v>3.23</v>
      </c>
      <c r="E10" s="12">
        <v>0.43</v>
      </c>
      <c r="F10" s="12">
        <v>471.58</v>
      </c>
      <c r="G10" s="12">
        <v>0</v>
      </c>
      <c r="H10" s="12">
        <v>0</v>
      </c>
      <c r="I10" s="12">
        <v>0</v>
      </c>
      <c r="J10" s="12"/>
      <c r="K10" s="12">
        <f>SUM(B10:I10)</f>
        <v>475.25784999999996</v>
      </c>
    </row>
    <row r="11" spans="1:11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1" t="s">
        <v>6</v>
      </c>
      <c r="B13" s="12">
        <v>3</v>
      </c>
      <c r="C13" s="12">
        <v>0.5</v>
      </c>
      <c r="D13" s="12">
        <v>17</v>
      </c>
      <c r="E13" s="12">
        <v>0.75</v>
      </c>
      <c r="F13" s="12">
        <v>10</v>
      </c>
      <c r="G13" s="12">
        <v>0</v>
      </c>
      <c r="H13" s="12">
        <v>0</v>
      </c>
      <c r="I13" s="12">
        <v>0</v>
      </c>
      <c r="J13" s="12"/>
      <c r="K13" s="12">
        <f>SUM(B13:I13)</f>
        <v>31.25</v>
      </c>
    </row>
    <row r="14" spans="1:11" ht="12.7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25" t="s">
        <v>44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25" t="s">
        <v>6</v>
      </c>
      <c r="B16" s="27">
        <f>0*39.4/2000</f>
        <v>0</v>
      </c>
      <c r="C16" s="27">
        <f>0*8.4/2000</f>
        <v>0</v>
      </c>
      <c r="D16" s="27">
        <f>0*7.5/2000</f>
        <v>0</v>
      </c>
      <c r="E16" s="27">
        <f>(0*1.2)/2000</f>
        <v>0</v>
      </c>
      <c r="F16" s="27">
        <f>(0*21)/2000</f>
        <v>0</v>
      </c>
      <c r="G16" s="27">
        <v>0</v>
      </c>
      <c r="H16" s="27">
        <v>0</v>
      </c>
      <c r="I16" s="27">
        <v>0</v>
      </c>
      <c r="J16" s="27"/>
      <c r="K16" s="27">
        <f>SUM(B16:I16)</f>
        <v>0</v>
      </c>
    </row>
    <row r="17" spans="1:11" ht="12.75">
      <c r="A17" s="13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21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1" t="s">
        <v>6</v>
      </c>
      <c r="B19" s="22">
        <f>0*39.4/2000</f>
        <v>0</v>
      </c>
      <c r="C19" s="22">
        <f>0*8.4/2000</f>
        <v>0</v>
      </c>
      <c r="D19" s="22">
        <f>0*7.5/2000</f>
        <v>0</v>
      </c>
      <c r="E19" s="22">
        <f>(0*1.2)/2000</f>
        <v>0</v>
      </c>
      <c r="F19" s="22">
        <f>(0*21)/2000</f>
        <v>0</v>
      </c>
      <c r="G19" s="22">
        <v>0</v>
      </c>
      <c r="H19" s="22">
        <v>0</v>
      </c>
      <c r="I19" s="22">
        <v>0</v>
      </c>
      <c r="J19" s="22"/>
      <c r="K19" s="22">
        <f>SUM(B19:I19)</f>
        <v>0</v>
      </c>
    </row>
    <row r="20" spans="1:11" ht="12.7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11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1" t="s">
        <v>6</v>
      </c>
      <c r="B22" s="12">
        <f>66*39.4/2000</f>
        <v>1.3002</v>
      </c>
      <c r="C22" s="12">
        <f>135*8.4/2000</f>
        <v>0.567</v>
      </c>
      <c r="D22" s="12">
        <f>4128*7.5/2000</f>
        <v>15.48</v>
      </c>
      <c r="E22" s="12">
        <f>(1032*1.2)/2000</f>
        <v>0.6192</v>
      </c>
      <c r="F22" s="12">
        <f>(481*21)/2000</f>
        <v>5.0505</v>
      </c>
      <c r="G22" s="12">
        <v>0</v>
      </c>
      <c r="H22" s="12">
        <v>0</v>
      </c>
      <c r="I22" s="12">
        <v>0</v>
      </c>
      <c r="J22" s="12"/>
      <c r="K22" s="12">
        <f>SUM(B22:I22)</f>
        <v>23.0169</v>
      </c>
    </row>
    <row r="23" spans="1:11" ht="12.75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1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1" t="s">
        <v>6</v>
      </c>
      <c r="B25" s="12">
        <f>0*39.4/2000</f>
        <v>0</v>
      </c>
      <c r="C25" s="12">
        <f>0*8.4/2000</f>
        <v>0</v>
      </c>
      <c r="D25" s="12">
        <f>0*7.5/2000</f>
        <v>0</v>
      </c>
      <c r="E25" s="12">
        <f>(0*1.2)/2000</f>
        <v>0</v>
      </c>
      <c r="F25" s="12">
        <v>80</v>
      </c>
      <c r="G25" s="12">
        <v>0</v>
      </c>
      <c r="H25" s="12">
        <v>0</v>
      </c>
      <c r="I25" s="12">
        <v>0</v>
      </c>
      <c r="J25" s="12"/>
      <c r="K25" s="12">
        <f>SUM(B25:I25)</f>
        <v>80</v>
      </c>
    </row>
    <row r="26" spans="1:11" ht="12.7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1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1" t="s">
        <v>6</v>
      </c>
      <c r="B28" s="12">
        <v>12</v>
      </c>
      <c r="C28" s="12">
        <f>0*8.4/2000</f>
        <v>0</v>
      </c>
      <c r="D28" s="12">
        <f>0*7.5/2000</f>
        <v>0</v>
      </c>
      <c r="E28" s="12">
        <f>(0*1.2)/2000</f>
        <v>0</v>
      </c>
      <c r="F28" s="12">
        <v>49</v>
      </c>
      <c r="G28" s="12">
        <v>0</v>
      </c>
      <c r="H28" s="12">
        <v>0</v>
      </c>
      <c r="I28" s="12">
        <v>0</v>
      </c>
      <c r="J28" s="12"/>
      <c r="K28" s="12">
        <f>SUM(B28:I28)</f>
        <v>61</v>
      </c>
    </row>
    <row r="29" spans="1:11" ht="12.75">
      <c r="A29" s="16"/>
      <c r="B29" s="12"/>
      <c r="C29" s="17"/>
      <c r="D29" s="12"/>
      <c r="E29" s="17"/>
      <c r="F29" s="17"/>
      <c r="G29" s="17"/>
      <c r="H29" s="17"/>
      <c r="I29" s="17"/>
      <c r="J29" s="15"/>
      <c r="K29" s="16"/>
    </row>
    <row r="30" spans="1:11" ht="12.75">
      <c r="A30" s="11" t="s">
        <v>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11" t="s">
        <v>6</v>
      </c>
      <c r="B31" s="12">
        <v>4.5</v>
      </c>
      <c r="C31" s="12">
        <v>0.49</v>
      </c>
      <c r="D31" s="12">
        <v>13.6</v>
      </c>
      <c r="E31" s="12">
        <v>0.79</v>
      </c>
      <c r="F31" s="12">
        <v>45.53</v>
      </c>
      <c r="G31" s="12">
        <v>0</v>
      </c>
      <c r="H31" s="12">
        <v>0</v>
      </c>
      <c r="I31" s="12">
        <v>0</v>
      </c>
      <c r="J31" s="12"/>
      <c r="K31" s="12">
        <f>SUM(B31:I31)</f>
        <v>64.91</v>
      </c>
    </row>
    <row r="32" spans="1:11" ht="12.75">
      <c r="A32" s="14"/>
      <c r="B32" s="12"/>
      <c r="C32" s="15"/>
      <c r="D32" s="12"/>
      <c r="E32" s="15"/>
      <c r="F32" s="15"/>
      <c r="G32" s="15"/>
      <c r="H32" s="15"/>
      <c r="I32" s="15"/>
      <c r="J32" s="16"/>
      <c r="K32" s="16"/>
    </row>
    <row r="33" spans="1:11" ht="12.75">
      <c r="A33" s="29" t="s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.75">
      <c r="A34" s="11" t="s">
        <v>6</v>
      </c>
      <c r="B34" s="12">
        <f>50*39.4/2000</f>
        <v>0.985</v>
      </c>
      <c r="C34" s="12">
        <f>100*8.4/2000</f>
        <v>0.42</v>
      </c>
      <c r="D34" s="12">
        <f>550*7.5/2000</f>
        <v>2.0625</v>
      </c>
      <c r="E34" s="12">
        <f>(200*1.2)/2000</f>
        <v>0.12</v>
      </c>
      <c r="F34" s="12">
        <f>(300*21)/2000</f>
        <v>3.15</v>
      </c>
      <c r="G34" s="12">
        <v>0</v>
      </c>
      <c r="H34" s="12">
        <v>0</v>
      </c>
      <c r="I34" s="12">
        <v>0</v>
      </c>
      <c r="J34" s="12"/>
      <c r="K34" s="12">
        <f>SUM(B34:I34)</f>
        <v>6.737500000000001</v>
      </c>
    </row>
    <row r="35" spans="1:11" ht="12.75">
      <c r="A35" s="15"/>
      <c r="B35" s="12"/>
      <c r="C35" s="16"/>
      <c r="D35" s="12"/>
      <c r="E35" s="16"/>
      <c r="F35" s="16"/>
      <c r="G35" s="16"/>
      <c r="H35" s="16"/>
      <c r="I35" s="16"/>
      <c r="J35" s="16"/>
      <c r="K35" s="16"/>
    </row>
    <row r="36" spans="1:11" ht="12.75">
      <c r="A36" s="11" t="s">
        <v>36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1" t="s">
        <v>6</v>
      </c>
      <c r="B37" s="12">
        <f>800*39.4/2000</f>
        <v>15.76</v>
      </c>
      <c r="C37" s="12">
        <f>200*8.4/2000</f>
        <v>0.84</v>
      </c>
      <c r="D37" s="12">
        <f>2000*7.5/2000</f>
        <v>7.5</v>
      </c>
      <c r="E37" s="12">
        <f>(1000*1.2)/2000</f>
        <v>0.6</v>
      </c>
      <c r="F37" s="12">
        <v>40</v>
      </c>
      <c r="G37" s="12">
        <v>0</v>
      </c>
      <c r="H37" s="12">
        <v>20</v>
      </c>
      <c r="I37" s="12">
        <v>6</v>
      </c>
      <c r="J37" s="12"/>
      <c r="K37" s="12">
        <f>SUM(B37:I37)</f>
        <v>90.7</v>
      </c>
    </row>
    <row r="38" spans="1:11" ht="12.75">
      <c r="A38" s="11"/>
      <c r="B38" s="12"/>
      <c r="C38" s="17"/>
      <c r="D38" s="12"/>
      <c r="E38" s="17"/>
      <c r="F38" s="17"/>
      <c r="G38" s="17"/>
      <c r="H38" s="17"/>
      <c r="I38" s="17"/>
      <c r="J38" s="15"/>
      <c r="K38" s="16"/>
    </row>
    <row r="39" spans="1:11" ht="12.75">
      <c r="A39" s="11" t="s">
        <v>42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1" t="s">
        <v>6</v>
      </c>
      <c r="B40" s="12">
        <f>0*39.4/2000</f>
        <v>0</v>
      </c>
      <c r="C40" s="12">
        <f>(1295+385)*8.4/2000</f>
        <v>7.056</v>
      </c>
      <c r="D40" s="12">
        <f>(13071+2000)*7.5/2000</f>
        <v>56.51625</v>
      </c>
      <c r="E40" s="12">
        <f>(2580*1.2)/2000</f>
        <v>1.548</v>
      </c>
      <c r="F40" s="12">
        <f>(0*21)/2000</f>
        <v>0</v>
      </c>
      <c r="G40" s="12">
        <f>(486+799+220+110)*7.5/2000</f>
        <v>6.05625</v>
      </c>
      <c r="H40" s="12">
        <v>0</v>
      </c>
      <c r="I40" s="12">
        <v>0</v>
      </c>
      <c r="J40" s="12"/>
      <c r="K40" s="12">
        <f>SUM(B40:I40)</f>
        <v>71.1765</v>
      </c>
    </row>
    <row r="41" spans="1:11" ht="12.75">
      <c r="A41" s="11"/>
      <c r="B41" s="12"/>
      <c r="C41" s="15"/>
      <c r="D41" s="12"/>
      <c r="E41" s="15"/>
      <c r="F41" s="15"/>
      <c r="G41" s="15"/>
      <c r="H41" s="15"/>
      <c r="I41" s="15"/>
      <c r="J41" s="16"/>
      <c r="K41" s="16"/>
    </row>
    <row r="42" spans="1:11" ht="12.75">
      <c r="A42" s="11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1" t="s">
        <v>6</v>
      </c>
      <c r="B43" s="12">
        <f>398*39.4/2000</f>
        <v>7.840599999999999</v>
      </c>
      <c r="C43" s="12">
        <f>369*8.4/2000</f>
        <v>1.5497999999999998</v>
      </c>
      <c r="D43" s="12">
        <f>10233*7.5/2000</f>
        <v>38.37375</v>
      </c>
      <c r="E43" s="12">
        <f>(3759*1.2)/2000</f>
        <v>2.2554000000000003</v>
      </c>
      <c r="F43" s="12">
        <f>(2290*21)/2000</f>
        <v>24.045</v>
      </c>
      <c r="G43" s="12">
        <v>0</v>
      </c>
      <c r="H43" s="12">
        <v>0</v>
      </c>
      <c r="I43" s="12">
        <v>0</v>
      </c>
      <c r="J43" s="12"/>
      <c r="K43" s="12">
        <f>SUM(B43:I43)</f>
        <v>74.06455</v>
      </c>
    </row>
    <row r="44" spans="1:11" ht="12.75">
      <c r="A44" s="18"/>
      <c r="B44" s="9"/>
      <c r="C44" s="18"/>
      <c r="D44" s="9"/>
      <c r="E44" s="18"/>
      <c r="F44" s="18"/>
      <c r="G44" s="18"/>
      <c r="H44" s="18"/>
      <c r="I44" s="18"/>
      <c r="J44" s="18"/>
      <c r="K44" s="18"/>
    </row>
    <row r="45" spans="1:11" ht="12.75">
      <c r="A45" s="21" t="s">
        <v>38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1" t="s">
        <v>6</v>
      </c>
      <c r="B46" s="22">
        <f>0*39.4/2000</f>
        <v>0</v>
      </c>
      <c r="C46" s="22">
        <f>0*8.4/2000</f>
        <v>0</v>
      </c>
      <c r="D46" s="22">
        <f>0*7.5/2000</f>
        <v>0</v>
      </c>
      <c r="E46" s="22">
        <f>(0*1.2)/2000</f>
        <v>0</v>
      </c>
      <c r="F46" s="22">
        <f>(0*21)/2000</f>
        <v>0</v>
      </c>
      <c r="G46" s="22">
        <v>0</v>
      </c>
      <c r="H46" s="22">
        <v>0</v>
      </c>
      <c r="I46" s="22">
        <v>0</v>
      </c>
      <c r="J46" s="22"/>
      <c r="K46" s="22">
        <f>SUM(B46:I46)</f>
        <v>0</v>
      </c>
    </row>
    <row r="47" spans="1:11" ht="12.75">
      <c r="A47" s="18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11" t="s">
        <v>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1" t="s">
        <v>6</v>
      </c>
      <c r="B49" s="12">
        <f>59*39.4/2000</f>
        <v>1.1622999999999999</v>
      </c>
      <c r="C49" s="12">
        <f>0*8.4/2000</f>
        <v>0</v>
      </c>
      <c r="D49" s="12">
        <f>1650*7.5/2000</f>
        <v>6.1875</v>
      </c>
      <c r="E49" s="12">
        <f>(850*1.2)/2000</f>
        <v>0.51</v>
      </c>
      <c r="F49" s="12">
        <f>(208*21)/2000</f>
        <v>2.184</v>
      </c>
      <c r="G49" s="12">
        <v>0</v>
      </c>
      <c r="H49" s="12">
        <v>2.5</v>
      </c>
      <c r="I49" s="12">
        <v>0</v>
      </c>
      <c r="J49" s="12"/>
      <c r="K49" s="12">
        <f>SUM(B49:I49)</f>
        <v>12.543800000000001</v>
      </c>
    </row>
    <row r="50" spans="1:11" ht="12.75">
      <c r="A50" s="11"/>
      <c r="B50" s="12"/>
      <c r="C50" s="16"/>
      <c r="D50" s="12"/>
      <c r="E50" s="16"/>
      <c r="F50" s="16"/>
      <c r="G50" s="16"/>
      <c r="H50" s="16"/>
      <c r="I50" s="16"/>
      <c r="J50" s="16"/>
      <c r="K50" s="16"/>
    </row>
    <row r="51" spans="1:11" ht="12.75">
      <c r="A51" s="11" t="s">
        <v>13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11" t="s">
        <v>6</v>
      </c>
      <c r="B52" s="12">
        <f>250*39.4/2000</f>
        <v>4.925</v>
      </c>
      <c r="C52" s="12">
        <f>600*8.4/2000</f>
        <v>2.52</v>
      </c>
      <c r="D52" s="12">
        <f>2500*7.5/2000</f>
        <v>9.375</v>
      </c>
      <c r="E52" s="12">
        <f>(1080*1.2)/2000</f>
        <v>0.648</v>
      </c>
      <c r="F52" s="12">
        <f>(655*21)/2000</f>
        <v>6.8775</v>
      </c>
      <c r="G52" s="12">
        <v>0</v>
      </c>
      <c r="H52" s="12">
        <v>0</v>
      </c>
      <c r="I52" s="12">
        <v>0</v>
      </c>
      <c r="J52" s="12"/>
      <c r="K52" s="12">
        <f>SUM(B52:I52)</f>
        <v>24.3455</v>
      </c>
    </row>
    <row r="53" spans="1:11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2" customFormat="1" ht="12.75">
      <c r="A54" s="11" t="s">
        <v>15</v>
      </c>
      <c r="B54" s="12"/>
      <c r="C54" s="12"/>
      <c r="D54" s="12"/>
      <c r="E54" s="16"/>
      <c r="F54" s="16"/>
      <c r="G54" s="16"/>
      <c r="H54" s="16"/>
      <c r="I54" s="16"/>
      <c r="J54" s="16"/>
      <c r="K54" s="16"/>
    </row>
    <row r="55" spans="1:11" s="2" customFormat="1" ht="12.75">
      <c r="A55" s="11" t="s">
        <v>6</v>
      </c>
      <c r="B55" s="12">
        <f>0*39.4/2000</f>
        <v>0</v>
      </c>
      <c r="C55" s="12">
        <f>0*8.4/2000</f>
        <v>0</v>
      </c>
      <c r="D55" s="12">
        <f>0*7.5/2000</f>
        <v>0</v>
      </c>
      <c r="E55" s="12">
        <f>(0*1.2)/2000</f>
        <v>0</v>
      </c>
      <c r="F55" s="12">
        <f>(0*21)/2000</f>
        <v>0</v>
      </c>
      <c r="G55" s="12">
        <v>0</v>
      </c>
      <c r="H55" s="12">
        <v>0</v>
      </c>
      <c r="I55" s="12">
        <v>0</v>
      </c>
      <c r="J55" s="12"/>
      <c r="K55" s="12">
        <f>SUM(B55:I55)</f>
        <v>0</v>
      </c>
    </row>
    <row r="56" spans="1:11" ht="12.75">
      <c r="A56" s="10"/>
      <c r="B56" s="9"/>
      <c r="C56" s="18"/>
      <c r="D56" s="9"/>
      <c r="E56" s="18"/>
      <c r="F56" s="18"/>
      <c r="G56" s="18"/>
      <c r="H56" s="18"/>
      <c r="I56" s="18"/>
      <c r="J56" s="18"/>
      <c r="K56" s="18"/>
    </row>
    <row r="57" spans="1:11" ht="12.75">
      <c r="A57" s="21" t="s">
        <v>17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.75">
      <c r="A58" s="21" t="s">
        <v>6</v>
      </c>
      <c r="B58" s="22">
        <f>0*39.4/2000</f>
        <v>0</v>
      </c>
      <c r="C58" s="22">
        <f>0*8.4/2000</f>
        <v>0</v>
      </c>
      <c r="D58" s="22">
        <f>0*7.5/2000</f>
        <v>0</v>
      </c>
      <c r="E58" s="22">
        <f>(0*1.2)/2000</f>
        <v>0</v>
      </c>
      <c r="F58" s="22">
        <f>(0*21)/2000</f>
        <v>0</v>
      </c>
      <c r="G58" s="22">
        <v>0</v>
      </c>
      <c r="H58" s="22">
        <v>0</v>
      </c>
      <c r="I58" s="22">
        <v>0</v>
      </c>
      <c r="J58" s="22"/>
      <c r="K58" s="22">
        <f>SUM(B58:I58)</f>
        <v>0</v>
      </c>
    </row>
    <row r="59" spans="1:11" ht="12.7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2.75">
      <c r="A60" s="11" t="s">
        <v>27</v>
      </c>
      <c r="B60" s="12"/>
      <c r="C60" s="24"/>
      <c r="D60" s="12"/>
      <c r="E60" s="24"/>
      <c r="F60" s="24"/>
      <c r="G60" s="24"/>
      <c r="H60" s="24"/>
      <c r="I60" s="24"/>
      <c r="J60" s="24"/>
      <c r="K60" s="24"/>
    </row>
    <row r="61" spans="1:11" ht="12.75">
      <c r="A61" s="11" t="s">
        <v>6</v>
      </c>
      <c r="B61" s="12">
        <f>0*39.4/2000</f>
        <v>0</v>
      </c>
      <c r="C61" s="12">
        <f>0*8.4/2000</f>
        <v>0</v>
      </c>
      <c r="D61" s="12">
        <f>0*7.5/2000</f>
        <v>0</v>
      </c>
      <c r="E61" s="12">
        <f>(0*1.2)/2000</f>
        <v>0</v>
      </c>
      <c r="F61" s="12">
        <v>395.81</v>
      </c>
      <c r="G61" s="12">
        <v>0</v>
      </c>
      <c r="H61" s="12">
        <v>0</v>
      </c>
      <c r="I61" s="12">
        <v>0</v>
      </c>
      <c r="J61" s="12"/>
      <c r="K61" s="12">
        <f>SUM(B61:I61)</f>
        <v>395.81</v>
      </c>
    </row>
    <row r="62" spans="1:11" ht="12.7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11" t="s">
        <v>21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11" t="s">
        <v>6</v>
      </c>
      <c r="B64" s="12">
        <f>288*39.4/2000</f>
        <v>5.6735999999999995</v>
      </c>
      <c r="C64" s="12">
        <f>46*8.4/2000</f>
        <v>0.1932</v>
      </c>
      <c r="D64" s="12">
        <f>375*7.5/2000</f>
        <v>1.40625</v>
      </c>
      <c r="E64" s="12">
        <f>(290*1.2)/2000</f>
        <v>0.174</v>
      </c>
      <c r="F64" s="12">
        <f>(364*21)/2000</f>
        <v>3.822</v>
      </c>
      <c r="G64" s="12">
        <v>0</v>
      </c>
      <c r="H64" s="12">
        <v>0</v>
      </c>
      <c r="I64" s="12">
        <v>0</v>
      </c>
      <c r="J64" s="12"/>
      <c r="K64" s="12">
        <f>SUM(B64:I64)</f>
        <v>11.26905</v>
      </c>
    </row>
    <row r="65" spans="1:11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11" t="s">
        <v>35</v>
      </c>
      <c r="B66" s="12"/>
      <c r="C66" s="16"/>
      <c r="D66" s="12"/>
      <c r="E66" s="16"/>
      <c r="F66" s="16"/>
      <c r="G66" s="16"/>
      <c r="H66" s="16"/>
      <c r="I66" s="16"/>
      <c r="J66" s="16"/>
      <c r="K66" s="16"/>
    </row>
    <row r="67" spans="1:11" ht="12.75">
      <c r="A67" s="11" t="s">
        <v>45</v>
      </c>
      <c r="B67" s="12">
        <f>0*39.4/2000</f>
        <v>0</v>
      </c>
      <c r="C67" s="12">
        <f>0*8.4/2000</f>
        <v>0</v>
      </c>
      <c r="D67" s="12">
        <f>0*7.5/2000</f>
        <v>0</v>
      </c>
      <c r="E67" s="12">
        <f>(0*1.2)/2000</f>
        <v>0</v>
      </c>
      <c r="F67" s="12">
        <f>(0*21)/2000</f>
        <v>0</v>
      </c>
      <c r="G67" s="12">
        <v>0</v>
      </c>
      <c r="H67" s="12">
        <v>0</v>
      </c>
      <c r="I67" s="12">
        <v>0</v>
      </c>
      <c r="J67" s="12"/>
      <c r="K67" s="12">
        <f>SUM(B67:I67)</f>
        <v>0</v>
      </c>
    </row>
    <row r="68" spans="1:11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21" t="s">
        <v>22</v>
      </c>
      <c r="B69" s="22"/>
      <c r="C69" s="23"/>
      <c r="D69" s="22"/>
      <c r="E69" s="23"/>
      <c r="F69" s="23"/>
      <c r="G69" s="23"/>
      <c r="H69" s="23"/>
      <c r="I69" s="23"/>
      <c r="J69" s="23"/>
      <c r="K69" s="23"/>
    </row>
    <row r="70" spans="1:11" ht="12.75">
      <c r="A70" s="21" t="s">
        <v>6</v>
      </c>
      <c r="B70" s="22">
        <f>0*39.4/2000</f>
        <v>0</v>
      </c>
      <c r="C70" s="22">
        <f>0*8.4/2000</f>
        <v>0</v>
      </c>
      <c r="D70" s="22">
        <f>0*7.5/2000</f>
        <v>0</v>
      </c>
      <c r="E70" s="22">
        <f>(0*1.2)/2000</f>
        <v>0</v>
      </c>
      <c r="F70" s="22">
        <f>(0*21)/2000</f>
        <v>0</v>
      </c>
      <c r="G70" s="22">
        <v>0</v>
      </c>
      <c r="H70" s="22">
        <v>0</v>
      </c>
      <c r="I70" s="22">
        <v>0</v>
      </c>
      <c r="J70" s="22"/>
      <c r="K70" s="22">
        <f>SUM(B70:I70)</f>
        <v>0</v>
      </c>
    </row>
    <row r="71" spans="1:11" ht="12.7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11" t="s">
        <v>23</v>
      </c>
      <c r="B72" s="12"/>
      <c r="C72" s="16"/>
      <c r="D72" s="12"/>
      <c r="E72" s="16"/>
      <c r="F72" s="16"/>
      <c r="G72" s="16"/>
      <c r="H72" s="16"/>
      <c r="I72" s="16"/>
      <c r="J72" s="16"/>
      <c r="K72" s="16"/>
    </row>
    <row r="73" spans="1:11" ht="12.75">
      <c r="A73" s="11" t="s">
        <v>6</v>
      </c>
      <c r="B73" s="12">
        <f>92*39.4/2000</f>
        <v>1.8123999999999998</v>
      </c>
      <c r="C73" s="12">
        <f>30*8.4/2000</f>
        <v>0.126</v>
      </c>
      <c r="D73" s="12">
        <f>3750*7.5/2000</f>
        <v>14.0625</v>
      </c>
      <c r="E73" s="12">
        <f>(0*1.2)/2000</f>
        <v>0</v>
      </c>
      <c r="F73" s="12">
        <f>(64*21)/2000</f>
        <v>0.672</v>
      </c>
      <c r="G73" s="12">
        <v>0</v>
      </c>
      <c r="H73" s="12">
        <v>0</v>
      </c>
      <c r="I73" s="12">
        <v>0</v>
      </c>
      <c r="J73" s="12"/>
      <c r="K73" s="12">
        <f>SUM(B73:I73)</f>
        <v>16.672900000000002</v>
      </c>
    </row>
    <row r="74" spans="1:11" ht="12.7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11" t="s">
        <v>24</v>
      </c>
      <c r="B75" s="12"/>
      <c r="C75" s="16"/>
      <c r="D75" s="12"/>
      <c r="E75" s="16"/>
      <c r="F75" s="16"/>
      <c r="G75" s="16"/>
      <c r="H75" s="16"/>
      <c r="I75" s="16"/>
      <c r="J75" s="16"/>
      <c r="K75" s="16"/>
    </row>
    <row r="76" spans="1:11" ht="12.75">
      <c r="A76" s="11" t="s">
        <v>6</v>
      </c>
      <c r="B76" s="12">
        <f>45*39.4/2000</f>
        <v>0.8865</v>
      </c>
      <c r="C76" s="12">
        <f>30*8.4/2000</f>
        <v>0.126</v>
      </c>
      <c r="D76" s="12">
        <f>700*7.5/2000</f>
        <v>2.625</v>
      </c>
      <c r="E76" s="12">
        <f>(550*1.2)/2000</f>
        <v>0.33</v>
      </c>
      <c r="F76" s="12">
        <f>(300*21)/2000</f>
        <v>3.15</v>
      </c>
      <c r="G76" s="12">
        <v>0</v>
      </c>
      <c r="H76" s="12">
        <v>3</v>
      </c>
      <c r="I76" s="12">
        <v>0</v>
      </c>
      <c r="J76" s="12"/>
      <c r="K76" s="12">
        <f>SUM(B76:I76)</f>
        <v>10.1175</v>
      </c>
    </row>
    <row r="77" spans="1:11" ht="12.7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11" t="s">
        <v>25</v>
      </c>
      <c r="B78" s="12"/>
      <c r="C78" s="16"/>
      <c r="D78" s="12"/>
      <c r="E78" s="16"/>
      <c r="F78" s="16"/>
      <c r="G78" s="16"/>
      <c r="H78" s="16"/>
      <c r="I78" s="16"/>
      <c r="J78" s="16"/>
      <c r="K78" s="16"/>
    </row>
    <row r="79" spans="1:11" ht="12.75">
      <c r="A79" s="11" t="s">
        <v>6</v>
      </c>
      <c r="B79" s="12">
        <f>450*39.4/2000</f>
        <v>8.865</v>
      </c>
      <c r="C79" s="12">
        <f>600*8.4/2000</f>
        <v>2.52</v>
      </c>
      <c r="D79" s="12">
        <f>900*7.5/2000</f>
        <v>3.375</v>
      </c>
      <c r="E79" s="12">
        <f>(0*1.2)/2000</f>
        <v>0</v>
      </c>
      <c r="F79" s="12">
        <f>27</f>
        <v>27</v>
      </c>
      <c r="G79" s="12">
        <v>0</v>
      </c>
      <c r="H79" s="12">
        <v>0</v>
      </c>
      <c r="I79" s="12">
        <v>0</v>
      </c>
      <c r="J79" s="12"/>
      <c r="K79" s="12">
        <f>SUM(B79:I79)</f>
        <v>41.76</v>
      </c>
    </row>
    <row r="80" spans="1:1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1" t="s">
        <v>31</v>
      </c>
      <c r="B81" s="12"/>
      <c r="C81" s="16"/>
      <c r="D81" s="12"/>
      <c r="E81" s="16"/>
      <c r="F81" s="16"/>
      <c r="G81" s="16"/>
      <c r="H81" s="16"/>
      <c r="I81" s="16"/>
      <c r="J81" s="16"/>
      <c r="K81" s="16"/>
    </row>
    <row r="82" spans="1:11" ht="12.75">
      <c r="A82" s="11" t="s">
        <v>6</v>
      </c>
      <c r="B82" s="12">
        <v>80</v>
      </c>
      <c r="C82" s="12">
        <f>0*8.4/2000</f>
        <v>0</v>
      </c>
      <c r="D82" s="12">
        <f>0*7.5/2000</f>
        <v>0</v>
      </c>
      <c r="E82" s="12">
        <f>(0*1.2)/2000</f>
        <v>0</v>
      </c>
      <c r="F82" s="12">
        <f>(0*21)/2000</f>
        <v>0</v>
      </c>
      <c r="G82" s="12">
        <v>0</v>
      </c>
      <c r="H82" s="12">
        <v>0</v>
      </c>
      <c r="I82" s="12">
        <v>0</v>
      </c>
      <c r="J82" s="12"/>
      <c r="K82" s="12">
        <f>SUM(B82:I82)</f>
        <v>80</v>
      </c>
    </row>
    <row r="83" spans="1:11" ht="12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31" t="s">
        <v>32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2.75">
      <c r="A85" s="31" t="s">
        <v>6</v>
      </c>
      <c r="B85" s="32">
        <f>0*39.4/2000</f>
        <v>0</v>
      </c>
      <c r="C85" s="32">
        <f>0*8.4/2000</f>
        <v>0</v>
      </c>
      <c r="D85" s="32">
        <f>0*7.5/2000</f>
        <v>0</v>
      </c>
      <c r="E85" s="32">
        <f>(0*1.2)/2000</f>
        <v>0</v>
      </c>
      <c r="F85" s="32">
        <f>(0*21)/2000</f>
        <v>0</v>
      </c>
      <c r="G85" s="32">
        <v>0</v>
      </c>
      <c r="H85" s="32">
        <v>0</v>
      </c>
      <c r="I85" s="32">
        <v>0</v>
      </c>
      <c r="J85" s="32"/>
      <c r="K85" s="32">
        <f>SUM(B85:I85)</f>
        <v>0</v>
      </c>
    </row>
    <row r="86" spans="1:11" ht="12.7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11" t="s">
        <v>37</v>
      </c>
      <c r="B87" s="12"/>
      <c r="C87" s="16"/>
      <c r="D87" s="12"/>
      <c r="E87" s="16"/>
      <c r="F87" s="16"/>
      <c r="G87" s="16"/>
      <c r="H87" s="16"/>
      <c r="I87" s="16"/>
      <c r="J87" s="16"/>
      <c r="K87" s="16"/>
    </row>
    <row r="88" spans="1:11" ht="12.75">
      <c r="A88" s="11" t="s">
        <v>6</v>
      </c>
      <c r="B88" s="12">
        <f>0*39.4/2000</f>
        <v>0</v>
      </c>
      <c r="C88" s="12">
        <f>0*8.4/2000</f>
        <v>0</v>
      </c>
      <c r="D88" s="12">
        <f>0*7.5/2000</f>
        <v>0</v>
      </c>
      <c r="E88" s="12">
        <f>(0*1.2)/2000</f>
        <v>0</v>
      </c>
      <c r="F88" s="12">
        <v>120</v>
      </c>
      <c r="G88" s="12">
        <v>0</v>
      </c>
      <c r="H88" s="12">
        <v>0</v>
      </c>
      <c r="I88" s="12">
        <v>0</v>
      </c>
      <c r="J88" s="12"/>
      <c r="K88" s="12">
        <f>SUM(B88:I88)</f>
        <v>120</v>
      </c>
    </row>
    <row r="89" spans="1:11" ht="12.7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11" t="s">
        <v>39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11" t="s">
        <v>6</v>
      </c>
      <c r="B91" s="12">
        <f>0*39.4/2000</f>
        <v>0</v>
      </c>
      <c r="C91" s="12">
        <f>0*8.4/2000</f>
        <v>0</v>
      </c>
      <c r="D91" s="12">
        <f>0*7.5/2000</f>
        <v>0</v>
      </c>
      <c r="E91" s="12">
        <f>(0*1.2)/2000</f>
        <v>0</v>
      </c>
      <c r="F91" s="12">
        <f>(0*21)/2000</f>
        <v>0</v>
      </c>
      <c r="G91" s="12">
        <v>0</v>
      </c>
      <c r="H91" s="12">
        <v>0</v>
      </c>
      <c r="I91" s="12">
        <v>0</v>
      </c>
      <c r="J91" s="12"/>
      <c r="K91" s="12">
        <f>SUM(B91:I91)</f>
        <v>0</v>
      </c>
    </row>
    <row r="92" spans="1:11" ht="12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14</v>
      </c>
      <c r="B93" s="6">
        <f aca="true" t="shared" si="0" ref="B93:I93">SUM(B4:B91)</f>
        <v>151.46859999999998</v>
      </c>
      <c r="C93" s="6">
        <f t="shared" si="0"/>
        <v>17.135849999999998</v>
      </c>
      <c r="D93" s="6">
        <f t="shared" si="0"/>
        <v>196.79375</v>
      </c>
      <c r="E93" s="6">
        <f t="shared" si="0"/>
        <v>12.274599999999998</v>
      </c>
      <c r="F93" s="6">
        <f t="shared" si="0"/>
        <v>1291.84</v>
      </c>
      <c r="G93" s="6">
        <f t="shared" si="0"/>
        <v>6.05625</v>
      </c>
      <c r="H93" s="6">
        <f t="shared" si="0"/>
        <v>28.5</v>
      </c>
      <c r="I93" s="6">
        <f t="shared" si="0"/>
        <v>6</v>
      </c>
      <c r="J93" s="6"/>
      <c r="K93" s="6">
        <f>SUM(K4:K91)</f>
        <v>1710.06905</v>
      </c>
    </row>
    <row r="94" spans="1:11" ht="12.75">
      <c r="A94" s="2"/>
      <c r="B94" s="8"/>
      <c r="C94" s="8"/>
      <c r="D94" s="8"/>
      <c r="E94" s="8"/>
      <c r="F94" s="8"/>
      <c r="G94" s="8"/>
      <c r="H94" s="8"/>
      <c r="I94" s="8"/>
      <c r="J94" s="5"/>
      <c r="K94" s="7"/>
    </row>
    <row r="95" spans="1:11" ht="12.75">
      <c r="A95" s="2"/>
      <c r="B95" s="8"/>
      <c r="C95" s="8"/>
      <c r="D95" s="8"/>
      <c r="E95" s="8"/>
      <c r="F95" s="8"/>
      <c r="G95" s="8"/>
      <c r="H95" s="2"/>
      <c r="I95" s="8"/>
      <c r="J95" s="8"/>
      <c r="K95" s="8"/>
    </row>
    <row r="96" spans="1:11" ht="12.75">
      <c r="A96" s="2"/>
      <c r="B96" s="8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printOptions gridLines="1"/>
  <pageMargins left="0.22" right="0.39" top="0.25" bottom="0.5" header="0.5" footer="0.5"/>
  <pageSetup fitToHeight="0" horizontalDpi="1200" verticalDpi="1200" orientation="portrait" paperSize="3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Maureen Herda</dc:creator>
  <cp:keywords/>
  <dc:description/>
  <cp:lastModifiedBy>Amy</cp:lastModifiedBy>
  <cp:lastPrinted>2023-03-30T15:06:36Z</cp:lastPrinted>
  <dcterms:created xsi:type="dcterms:W3CDTF">1999-01-08T17:39:29Z</dcterms:created>
  <dcterms:modified xsi:type="dcterms:W3CDTF">2023-07-19T17:42:29Z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0x010100DFF0C258454F7B4D8EA3C7935B1E28FE</vt:lpwstr>
  </property>
</Properties>
</file>