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CITY OF LEBANON 2022" sheetId="1" r:id="rId1"/>
  </sheets>
  <definedNames/>
  <calcPr fullCalcOnLoad="1"/>
</workbook>
</file>

<file path=xl/sharedStrings.xml><?xml version="1.0" encoding="utf-8"?>
<sst xmlns="http://schemas.openxmlformats.org/spreadsheetml/2006/main" count="414" uniqueCount="99">
  <si>
    <t>Res</t>
  </si>
  <si>
    <t>Com</t>
  </si>
  <si>
    <t>Alum</t>
  </si>
  <si>
    <t>Stainless</t>
  </si>
  <si>
    <t>Mixed</t>
  </si>
  <si>
    <t xml:space="preserve">Com </t>
  </si>
  <si>
    <t>Office</t>
  </si>
  <si>
    <t>Hauler/Company</t>
  </si>
  <si>
    <t>Cans</t>
  </si>
  <si>
    <t>Steel</t>
  </si>
  <si>
    <t>Metals</t>
  </si>
  <si>
    <t>Plastic</t>
  </si>
  <si>
    <t>Cardboard</t>
  </si>
  <si>
    <t>Newsprint</t>
  </si>
  <si>
    <t>Paper</t>
  </si>
  <si>
    <t>Commingle</t>
  </si>
  <si>
    <t>Waste</t>
  </si>
  <si>
    <t>YTD Total</t>
  </si>
  <si>
    <t>Yearly Total</t>
  </si>
  <si>
    <t>July to September</t>
  </si>
  <si>
    <t>Sattazahn Refuse</t>
  </si>
  <si>
    <t>TNT Sanitation, Inc</t>
  </si>
  <si>
    <t>YEAR  TO  DATE</t>
  </si>
  <si>
    <t>January to March</t>
  </si>
  <si>
    <t>April to June</t>
  </si>
  <si>
    <t>October to December</t>
  </si>
  <si>
    <t>Waste Management Inc</t>
  </si>
  <si>
    <t>Single</t>
  </si>
  <si>
    <t>Stream</t>
  </si>
  <si>
    <t>Wood Waste</t>
  </si>
  <si>
    <t>MORRO Inc. DBA Weidle</t>
  </si>
  <si>
    <t>CSR-Brandywine Recyclers</t>
  </si>
  <si>
    <t>C-DO</t>
  </si>
  <si>
    <t>January thru December</t>
  </si>
  <si>
    <t>Republic Services</t>
  </si>
  <si>
    <t>Fluorescent</t>
  </si>
  <si>
    <t>Tubes</t>
  </si>
  <si>
    <t xml:space="preserve">Fluorescent </t>
  </si>
  <si>
    <t xml:space="preserve">Hazardous </t>
  </si>
  <si>
    <t>Hazardous</t>
  </si>
  <si>
    <t>B01</t>
  </si>
  <si>
    <t>Batterieis</t>
  </si>
  <si>
    <t>Batteries</t>
  </si>
  <si>
    <t>Waste Industries/GFL Environmental</t>
  </si>
  <si>
    <t xml:space="preserve">Ink </t>
  </si>
  <si>
    <t>Cartridges</t>
  </si>
  <si>
    <t>Ink</t>
  </si>
  <si>
    <t>JUBILEE MINISTRIES</t>
  </si>
  <si>
    <t>Clothing</t>
  </si>
  <si>
    <t>Textiles</t>
  </si>
  <si>
    <t>Ferrous</t>
  </si>
  <si>
    <t>Copper</t>
  </si>
  <si>
    <t>E-Waste</t>
  </si>
  <si>
    <t>MISC</t>
  </si>
  <si>
    <t>Other</t>
  </si>
  <si>
    <t>REAZERS</t>
  </si>
  <si>
    <t>WASTE IN TIME</t>
  </si>
  <si>
    <t>AUTO ZONE</t>
  </si>
  <si>
    <t>DOLLAR GENERAL</t>
  </si>
  <si>
    <t>ALDI</t>
  </si>
  <si>
    <t>WEIS</t>
  </si>
  <si>
    <t>PA6</t>
  </si>
  <si>
    <t>FO2</t>
  </si>
  <si>
    <t>AA2</t>
  </si>
  <si>
    <t>Scrap</t>
  </si>
  <si>
    <t>PL1</t>
  </si>
  <si>
    <t>PL2</t>
  </si>
  <si>
    <t>Used Oil</t>
  </si>
  <si>
    <t xml:space="preserve">Oil </t>
  </si>
  <si>
    <t>Filters</t>
  </si>
  <si>
    <t>Oil</t>
  </si>
  <si>
    <t>PL8</t>
  </si>
  <si>
    <t>SSF</t>
  </si>
  <si>
    <t>DR4</t>
  </si>
  <si>
    <t>Rigid Plastic</t>
  </si>
  <si>
    <t>CO3</t>
  </si>
  <si>
    <t>Waxed CB</t>
  </si>
  <si>
    <t>1</t>
  </si>
  <si>
    <t>Magazines</t>
  </si>
  <si>
    <t>Catalogs</t>
  </si>
  <si>
    <t>Phonebooks</t>
  </si>
  <si>
    <t>Brass</t>
  </si>
  <si>
    <t>GIANT FOODS (AHOLD)</t>
  </si>
  <si>
    <t>FIRST NATIONAL BANK</t>
  </si>
  <si>
    <t>Whitman &amp; Sons</t>
  </si>
  <si>
    <t>ADVANCE AUTO (stores 4329/6011)</t>
  </si>
  <si>
    <t>VRC - Goodman Vending Service</t>
  </si>
  <si>
    <t>MJP Hauling</t>
  </si>
  <si>
    <t>2</t>
  </si>
  <si>
    <t>Graybill Carting</t>
  </si>
  <si>
    <t>Nothing to Report</t>
  </si>
  <si>
    <t>3</t>
  </si>
  <si>
    <t>NOTHING TO REPORT</t>
  </si>
  <si>
    <t>4</t>
  </si>
  <si>
    <t>Penn Waste Inc.</t>
  </si>
  <si>
    <t>1234</t>
  </si>
  <si>
    <t>.</t>
  </si>
  <si>
    <t>WellSpan Health Services (GSH)</t>
  </si>
  <si>
    <t>GFL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</si>
</sst>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  <numFmt numFmtId="190" formatCode="0.0000000000000000000000000000"/>
    <numFmt numFmtId="191" formatCode="0.00000000000000000000000000000"/>
    <numFmt numFmtId="192" formatCode="#,##0.0_);[Red]\(#,##0.0\)"/>
    <numFmt numFmtId="193" formatCode="[$-409]dddd\,\ mmmm\ d\,\ yyyy"/>
    <numFmt numFmtId="194" formatCode="[$-409]h:mm:ss\ AM/PM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Roman"/>
      <family val="1"/>
    </font>
    <font>
      <b/>
      <sz val="8"/>
      <name val="MS Sans Serif"/>
      <family val="2"/>
    </font>
    <font>
      <sz val="8"/>
      <name val="MS Sans Serif"/>
      <family val="2"/>
    </font>
    <font>
      <b/>
      <sz val="8"/>
      <name val="Roman"/>
      <family val="1"/>
    </font>
    <font>
      <sz val="10"/>
      <name val="Riggle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1"/>
      <name val="Riggle"/>
      <family val="0"/>
    </font>
    <font>
      <sz val="20"/>
      <name val="Victorian LET"/>
      <family val="0"/>
    </font>
    <font>
      <b/>
      <sz val="10"/>
      <name val="Riggl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13"/>
      <name val="Riggle"/>
      <family val="0"/>
    </font>
    <font>
      <b/>
      <sz val="12"/>
      <color indexed="10"/>
      <name val="Rigg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FF00"/>
      <name val="Riggle"/>
      <family val="0"/>
    </font>
    <font>
      <b/>
      <sz val="12"/>
      <color rgb="FFC00000"/>
      <name val="Riggl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 quotePrefix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 quotePrefix="1">
      <alignment horizontal="left"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2" fontId="8" fillId="33" borderId="0" xfId="0" applyNumberFormat="1" applyFont="1" applyFill="1" applyAlignment="1" quotePrefix="1">
      <alignment horizontal="left"/>
    </xf>
    <xf numFmtId="2" fontId="8" fillId="33" borderId="0" xfId="0" applyNumberFormat="1" applyFont="1" applyFill="1" applyAlignment="1">
      <alignment/>
    </xf>
    <xf numFmtId="2" fontId="8" fillId="34" borderId="0" xfId="0" applyNumberFormat="1" applyFont="1" applyFill="1" applyAlignment="1">
      <alignment horizontal="left"/>
    </xf>
    <xf numFmtId="2" fontId="8" fillId="34" borderId="0" xfId="0" applyNumberFormat="1" applyFont="1" applyFill="1" applyAlignment="1">
      <alignment/>
    </xf>
    <xf numFmtId="2" fontId="8" fillId="35" borderId="0" xfId="0" applyNumberFormat="1" applyFont="1" applyFill="1" applyAlignment="1">
      <alignment horizontal="left"/>
    </xf>
    <xf numFmtId="2" fontId="8" fillId="35" borderId="0" xfId="0" applyNumberFormat="1" applyFont="1" applyFill="1" applyAlignment="1">
      <alignment/>
    </xf>
    <xf numFmtId="2" fontId="8" fillId="36" borderId="0" xfId="0" applyNumberFormat="1" applyFont="1" applyFill="1" applyAlignment="1">
      <alignment horizontal="left"/>
    </xf>
    <xf numFmtId="2" fontId="8" fillId="36" borderId="0" xfId="0" applyNumberFormat="1" applyFont="1" applyFill="1" applyAlignment="1">
      <alignment/>
    </xf>
    <xf numFmtId="2" fontId="8" fillId="37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2" fontId="12" fillId="0" borderId="0" xfId="0" applyNumberFormat="1" applyFont="1" applyFill="1" applyAlignment="1" quotePrefix="1">
      <alignment horizontal="center"/>
    </xf>
    <xf numFmtId="2" fontId="48" fillId="36" borderId="0" xfId="0" applyNumberFormat="1" applyFont="1" applyFill="1" applyAlignment="1">
      <alignment horizontal="center"/>
    </xf>
    <xf numFmtId="2" fontId="8" fillId="33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 horizontal="left"/>
    </xf>
    <xf numFmtId="2" fontId="13" fillId="0" borderId="0" xfId="0" applyNumberFormat="1" applyFont="1" applyAlignment="1">
      <alignment horizontal="left"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 quotePrefix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38" borderId="0" xfId="0" applyNumberFormat="1" applyFont="1" applyFill="1" applyAlignment="1">
      <alignment/>
    </xf>
    <xf numFmtId="2" fontId="13" fillId="0" borderId="0" xfId="0" applyNumberFormat="1" applyFont="1" applyFill="1" applyAlignment="1" quotePrefix="1">
      <alignment horizontal="left"/>
    </xf>
    <xf numFmtId="2" fontId="13" fillId="0" borderId="0" xfId="0" applyNumberFormat="1" applyFont="1" applyFill="1" applyAlignment="1">
      <alignment/>
    </xf>
    <xf numFmtId="2" fontId="8" fillId="36" borderId="0" xfId="0" applyNumberFormat="1" applyFont="1" applyFill="1" applyAlignment="1">
      <alignment horizontal="right"/>
    </xf>
    <xf numFmtId="2" fontId="13" fillId="34" borderId="0" xfId="0" applyNumberFormat="1" applyFont="1" applyFill="1" applyAlignment="1">
      <alignment/>
    </xf>
    <xf numFmtId="2" fontId="13" fillId="36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2" fontId="13" fillId="35" borderId="0" xfId="0" applyNumberFormat="1" applyFont="1" applyFill="1" applyAlignment="1">
      <alignment/>
    </xf>
    <xf numFmtId="2" fontId="13" fillId="33" borderId="0" xfId="0" applyNumberFormat="1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ABA0E0"/>
      <rgbColor rgb="00336666"/>
      <rgbColor rgb="00FFFF99"/>
      <rgbColor rgb="0000FFFF"/>
      <rgbColor rgb="00CCCCFF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71"/>
  <sheetViews>
    <sheetView tabSelected="1" zoomScale="93" zoomScaleNormal="93" zoomScaleSheetLayoutView="100" zoomScalePageLayoutView="0" workbookViewId="0" topLeftCell="A1">
      <pane xSplit="1" ySplit="3" topLeftCell="Z1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X134" sqref="AX134"/>
    </sheetView>
  </sheetViews>
  <sheetFormatPr defaultColWidth="9.140625" defaultRowHeight="12.75"/>
  <cols>
    <col min="1" max="1" width="34.7109375" style="0" bestFit="1" customWidth="1"/>
    <col min="2" max="2" width="6.421875" style="0" customWidth="1"/>
    <col min="3" max="4" width="6.57421875" style="0" bestFit="1" customWidth="1"/>
    <col min="5" max="5" width="7.8515625" style="0" bestFit="1" customWidth="1"/>
    <col min="6" max="6" width="9.140625" style="0" bestFit="1" customWidth="1"/>
    <col min="7" max="7" width="9.140625" style="0" customWidth="1"/>
    <col min="8" max="9" width="6.8515625" style="0" bestFit="1" customWidth="1"/>
    <col min="10" max="10" width="9.00390625" style="0" bestFit="1" customWidth="1"/>
    <col min="11" max="13" width="7.00390625" style="0" customWidth="1"/>
    <col min="14" max="14" width="7.8515625" style="0" bestFit="1" customWidth="1"/>
    <col min="15" max="15" width="12.140625" style="0" bestFit="1" customWidth="1"/>
    <col min="16" max="18" width="10.57421875" style="0" bestFit="1" customWidth="1"/>
    <col min="19" max="19" width="10.00390625" style="0" bestFit="1" customWidth="1"/>
    <col min="20" max="20" width="6.421875" style="0" bestFit="1" customWidth="1"/>
    <col min="21" max="21" width="7.8515625" style="0" bestFit="1" customWidth="1"/>
    <col min="22" max="23" width="8.140625" style="0" customWidth="1"/>
    <col min="24" max="24" width="10.7109375" style="0" bestFit="1" customWidth="1"/>
    <col min="25" max="25" width="11.421875" style="0" bestFit="1" customWidth="1"/>
    <col min="26" max="27" width="7.57421875" style="0" bestFit="1" customWidth="1"/>
    <col min="28" max="28" width="12.421875" style="0" bestFit="1" customWidth="1"/>
    <col min="29" max="29" width="11.140625" style="0" bestFit="1" customWidth="1"/>
    <col min="30" max="30" width="5.421875" style="0" bestFit="1" customWidth="1"/>
    <col min="31" max="31" width="11.421875" style="0" bestFit="1" customWidth="1"/>
    <col min="32" max="32" width="8.57421875" style="0" bestFit="1" customWidth="1"/>
    <col min="33" max="33" width="8.00390625" style="0" bestFit="1" customWidth="1"/>
    <col min="34" max="34" width="7.28125" style="0" customWidth="1"/>
    <col min="35" max="35" width="8.8515625" style="0" customWidth="1"/>
    <col min="36" max="36" width="10.57421875" style="0" bestFit="1" customWidth="1"/>
    <col min="37" max="37" width="12.28125" style="0" bestFit="1" customWidth="1"/>
    <col min="38" max="38" width="8.421875" style="0" bestFit="1" customWidth="1"/>
    <col min="39" max="39" width="9.57421875" style="0" bestFit="1" customWidth="1"/>
    <col min="40" max="40" width="10.28125" style="0" bestFit="1" customWidth="1"/>
    <col min="41" max="41" width="12.140625" style="0" bestFit="1" customWidth="1"/>
    <col min="42" max="42" width="8.57421875" style="0" bestFit="1" customWidth="1"/>
    <col min="43" max="43" width="7.8515625" style="0" bestFit="1" customWidth="1"/>
    <col min="44" max="44" width="10.28125" style="0" bestFit="1" customWidth="1"/>
    <col min="45" max="45" width="9.7109375" style="0" bestFit="1" customWidth="1"/>
  </cols>
  <sheetData>
    <row r="1" spans="1:60" ht="12.75">
      <c r="A1" s="46"/>
      <c r="B1" s="47" t="s">
        <v>1</v>
      </c>
      <c r="C1" s="47" t="s">
        <v>32</v>
      </c>
      <c r="D1" s="47" t="s">
        <v>32</v>
      </c>
      <c r="E1" s="47" t="s">
        <v>1</v>
      </c>
      <c r="F1" s="51" t="s">
        <v>32</v>
      </c>
      <c r="G1" s="51" t="s">
        <v>1</v>
      </c>
      <c r="H1" s="51" t="s">
        <v>1</v>
      </c>
      <c r="I1" s="47" t="s">
        <v>1</v>
      </c>
      <c r="J1" s="47" t="s">
        <v>32</v>
      </c>
      <c r="K1" s="48" t="s">
        <v>1</v>
      </c>
      <c r="L1" s="47" t="s">
        <v>1</v>
      </c>
      <c r="M1" s="47" t="s">
        <v>32</v>
      </c>
      <c r="N1" s="47" t="s">
        <v>32</v>
      </c>
      <c r="O1" s="47" t="s">
        <v>32</v>
      </c>
      <c r="P1" s="47" t="s">
        <v>32</v>
      </c>
      <c r="Q1" s="52"/>
      <c r="R1" s="52"/>
      <c r="S1" s="52"/>
      <c r="T1" s="52"/>
      <c r="U1" s="51" t="s">
        <v>1</v>
      </c>
      <c r="V1" s="47" t="s">
        <v>32</v>
      </c>
      <c r="W1" s="51" t="s">
        <v>1</v>
      </c>
      <c r="X1" s="51" t="s">
        <v>32</v>
      </c>
      <c r="Y1" s="51" t="s">
        <v>32</v>
      </c>
      <c r="Z1" s="52"/>
      <c r="AA1" s="51" t="s">
        <v>0</v>
      </c>
      <c r="AB1" s="51" t="s">
        <v>1</v>
      </c>
      <c r="AC1" s="52"/>
      <c r="AD1" s="51" t="s">
        <v>1</v>
      </c>
      <c r="AE1" s="51" t="s">
        <v>1</v>
      </c>
      <c r="AF1" s="51"/>
      <c r="AG1" s="51" t="s">
        <v>5</v>
      </c>
      <c r="AH1" s="51" t="s">
        <v>1</v>
      </c>
      <c r="AI1" s="51" t="s">
        <v>5</v>
      </c>
      <c r="AJ1" s="51" t="s">
        <v>1</v>
      </c>
      <c r="AK1" s="51" t="s">
        <v>1</v>
      </c>
      <c r="AL1" s="51" t="s">
        <v>1</v>
      </c>
      <c r="AM1" s="51" t="s">
        <v>32</v>
      </c>
      <c r="AN1" s="51" t="s">
        <v>1</v>
      </c>
      <c r="AO1" s="51" t="s">
        <v>1</v>
      </c>
      <c r="AP1" s="51" t="s">
        <v>1</v>
      </c>
      <c r="AQ1" s="51" t="s">
        <v>1</v>
      </c>
      <c r="AR1" s="51" t="s">
        <v>1</v>
      </c>
      <c r="AS1" s="52"/>
      <c r="AT1" s="52"/>
      <c r="AU1" s="12"/>
      <c r="AV1" s="12"/>
      <c r="AW1" s="12"/>
      <c r="AX1" s="12"/>
      <c r="AY1" s="12"/>
      <c r="AZ1" s="12"/>
      <c r="BA1" s="10"/>
      <c r="BB1" s="10"/>
      <c r="BC1" s="10"/>
      <c r="BD1" s="10"/>
      <c r="BE1" s="10"/>
      <c r="BF1" s="10"/>
      <c r="BG1" s="10"/>
      <c r="BH1" s="9"/>
    </row>
    <row r="2" spans="1:60" ht="12.75">
      <c r="A2" s="46"/>
      <c r="B2" s="47" t="s">
        <v>2</v>
      </c>
      <c r="C2" s="47" t="s">
        <v>2</v>
      </c>
      <c r="D2" s="47" t="s">
        <v>62</v>
      </c>
      <c r="E2" s="47" t="s">
        <v>63</v>
      </c>
      <c r="F2" s="48" t="s">
        <v>3</v>
      </c>
      <c r="G2" s="48" t="s">
        <v>3</v>
      </c>
      <c r="H2" s="48" t="s">
        <v>51</v>
      </c>
      <c r="I2" s="48" t="s">
        <v>4</v>
      </c>
      <c r="J2" s="48" t="s">
        <v>4</v>
      </c>
      <c r="K2" s="48" t="s">
        <v>50</v>
      </c>
      <c r="L2" s="48" t="s">
        <v>4</v>
      </c>
      <c r="M2" s="48" t="s">
        <v>65</v>
      </c>
      <c r="N2" s="48" t="s">
        <v>66</v>
      </c>
      <c r="O2" s="48" t="s">
        <v>4</v>
      </c>
      <c r="P2" s="48" t="s">
        <v>61</v>
      </c>
      <c r="Q2" s="48" t="s">
        <v>0</v>
      </c>
      <c r="R2" s="48" t="s">
        <v>5</v>
      </c>
      <c r="S2" s="47" t="s">
        <v>32</v>
      </c>
      <c r="T2" s="48" t="s">
        <v>1</v>
      </c>
      <c r="U2" s="48" t="s">
        <v>6</v>
      </c>
      <c r="V2" s="48" t="s">
        <v>6</v>
      </c>
      <c r="W2" s="48" t="s">
        <v>4</v>
      </c>
      <c r="X2" s="48" t="s">
        <v>4</v>
      </c>
      <c r="Y2" s="48" t="s">
        <v>78</v>
      </c>
      <c r="Z2" s="48" t="s">
        <v>0</v>
      </c>
      <c r="AA2" s="47" t="s">
        <v>27</v>
      </c>
      <c r="AB2" s="47" t="s">
        <v>27</v>
      </c>
      <c r="AC2" s="47" t="s">
        <v>1</v>
      </c>
      <c r="AD2" s="47" t="s">
        <v>39</v>
      </c>
      <c r="AE2" s="47" t="s">
        <v>81</v>
      </c>
      <c r="AF2" s="48" t="s">
        <v>1</v>
      </c>
      <c r="AG2" s="47" t="s">
        <v>67</v>
      </c>
      <c r="AH2" s="47" t="s">
        <v>68</v>
      </c>
      <c r="AI2" s="47" t="s">
        <v>71</v>
      </c>
      <c r="AJ2" s="47" t="s">
        <v>72</v>
      </c>
      <c r="AK2" s="47" t="s">
        <v>75</v>
      </c>
      <c r="AL2" s="47" t="s">
        <v>73</v>
      </c>
      <c r="AM2" s="47" t="s">
        <v>52</v>
      </c>
      <c r="AN2" s="48" t="s">
        <v>40</v>
      </c>
      <c r="AO2" s="48" t="s">
        <v>44</v>
      </c>
      <c r="AP2" s="48" t="s">
        <v>35</v>
      </c>
      <c r="AQ2" s="48" t="s">
        <v>48</v>
      </c>
      <c r="AR2" s="48" t="s">
        <v>53</v>
      </c>
      <c r="AS2" s="47"/>
      <c r="AT2" s="47"/>
      <c r="AU2" s="12"/>
      <c r="AV2" s="12"/>
      <c r="AW2" s="12"/>
      <c r="AX2" s="12"/>
      <c r="AY2" s="12"/>
      <c r="AZ2" s="12"/>
      <c r="BA2" s="10"/>
      <c r="BB2" s="10"/>
      <c r="BC2" s="10"/>
      <c r="BD2" s="10"/>
      <c r="BE2" s="10"/>
      <c r="BF2" s="10"/>
      <c r="BG2" s="10"/>
      <c r="BH2" s="9"/>
    </row>
    <row r="3" spans="1:72" ht="12.75">
      <c r="A3" s="53" t="s">
        <v>7</v>
      </c>
      <c r="B3" s="54" t="s">
        <v>8</v>
      </c>
      <c r="C3" s="54" t="s">
        <v>8</v>
      </c>
      <c r="D3" s="54" t="s">
        <v>8</v>
      </c>
      <c r="E3" s="54" t="s">
        <v>64</v>
      </c>
      <c r="F3" s="55" t="s">
        <v>9</v>
      </c>
      <c r="G3" s="55" t="s">
        <v>9</v>
      </c>
      <c r="H3" s="55"/>
      <c r="I3" s="55" t="s">
        <v>10</v>
      </c>
      <c r="J3" s="55" t="s">
        <v>10</v>
      </c>
      <c r="K3" s="55" t="s">
        <v>10</v>
      </c>
      <c r="L3" s="55" t="s">
        <v>11</v>
      </c>
      <c r="M3" s="55" t="s">
        <v>11</v>
      </c>
      <c r="N3" s="55" t="s">
        <v>11</v>
      </c>
      <c r="O3" s="55" t="s">
        <v>11</v>
      </c>
      <c r="P3" s="55" t="s">
        <v>80</v>
      </c>
      <c r="Q3" s="55" t="s">
        <v>12</v>
      </c>
      <c r="R3" s="55" t="s">
        <v>12</v>
      </c>
      <c r="S3" s="55" t="s">
        <v>12</v>
      </c>
      <c r="T3" s="55" t="s">
        <v>13</v>
      </c>
      <c r="U3" s="55" t="s">
        <v>14</v>
      </c>
      <c r="V3" s="55" t="s">
        <v>14</v>
      </c>
      <c r="W3" s="55" t="s">
        <v>14</v>
      </c>
      <c r="X3" s="55" t="s">
        <v>14</v>
      </c>
      <c r="Y3" s="55" t="s">
        <v>79</v>
      </c>
      <c r="Z3" s="54" t="s">
        <v>15</v>
      </c>
      <c r="AA3" s="55" t="s">
        <v>28</v>
      </c>
      <c r="AB3" s="55" t="s">
        <v>28</v>
      </c>
      <c r="AC3" s="55" t="s">
        <v>29</v>
      </c>
      <c r="AD3" s="55" t="s">
        <v>16</v>
      </c>
      <c r="AE3" s="55"/>
      <c r="AF3" s="54" t="s">
        <v>15</v>
      </c>
      <c r="AG3" s="55"/>
      <c r="AH3" s="55" t="s">
        <v>69</v>
      </c>
      <c r="AI3" s="55"/>
      <c r="AJ3" s="55"/>
      <c r="AK3" s="55" t="s">
        <v>76</v>
      </c>
      <c r="AL3" s="55" t="s">
        <v>74</v>
      </c>
      <c r="AM3" s="55"/>
      <c r="AN3" s="55" t="s">
        <v>42</v>
      </c>
      <c r="AO3" s="55" t="s">
        <v>45</v>
      </c>
      <c r="AP3" s="55" t="s">
        <v>36</v>
      </c>
      <c r="AQ3" s="55" t="s">
        <v>49</v>
      </c>
      <c r="AR3" s="55" t="s">
        <v>54</v>
      </c>
      <c r="AS3" s="55"/>
      <c r="AT3" s="55" t="s">
        <v>17</v>
      </c>
      <c r="AU3" s="12"/>
      <c r="AV3" s="12"/>
      <c r="AW3" s="12"/>
      <c r="AX3" s="12"/>
      <c r="AY3" s="12"/>
      <c r="AZ3" s="12"/>
      <c r="BA3" s="11"/>
      <c r="BB3" s="11"/>
      <c r="BC3" s="11"/>
      <c r="BD3" s="11"/>
      <c r="BE3" s="11"/>
      <c r="BF3" s="11"/>
      <c r="BG3" s="1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40" t="s">
        <v>85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2"/>
      <c r="AV4" s="12"/>
      <c r="AW4" s="12"/>
      <c r="AX4" s="12"/>
      <c r="AY4" s="12"/>
      <c r="AZ4" s="12"/>
      <c r="BA4" s="11"/>
      <c r="BB4" s="11"/>
      <c r="BC4" s="11"/>
      <c r="BD4" s="11"/>
      <c r="BE4" s="11"/>
      <c r="BF4" s="11"/>
      <c r="BG4" s="1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8.75" customHeight="1">
      <c r="A5" s="25" t="s">
        <v>33</v>
      </c>
      <c r="B5" s="36"/>
      <c r="C5" s="26"/>
      <c r="D5" s="26"/>
      <c r="E5" s="26"/>
      <c r="F5" s="26"/>
      <c r="G5" s="26"/>
      <c r="H5" s="26"/>
      <c r="I5" s="26">
        <f>0.16+0.16</f>
        <v>0.32</v>
      </c>
      <c r="J5" s="26"/>
      <c r="K5" s="26"/>
      <c r="L5" s="26"/>
      <c r="M5" s="26"/>
      <c r="N5" s="26"/>
      <c r="O5" s="26"/>
      <c r="P5" s="26"/>
      <c r="Q5" s="26"/>
      <c r="R5" s="26">
        <f>1.4+1.4</f>
        <v>2.8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>
        <f>1633*7.5/2000</f>
        <v>6.12375</v>
      </c>
      <c r="AH5" s="26"/>
      <c r="AI5" s="26">
        <f>0.03+0.03</f>
        <v>0.06</v>
      </c>
      <c r="AJ5" s="26"/>
      <c r="AK5" s="26"/>
      <c r="AL5" s="26"/>
      <c r="AM5" s="26"/>
      <c r="AN5" s="26">
        <f>28.63+28.63</f>
        <v>57.26</v>
      </c>
      <c r="AO5" s="26"/>
      <c r="AP5" s="26"/>
      <c r="AQ5" s="26"/>
      <c r="AR5" s="26"/>
      <c r="AS5" s="37" t="s">
        <v>95</v>
      </c>
      <c r="AT5" s="17"/>
      <c r="AU5" s="12"/>
      <c r="AV5" s="12"/>
      <c r="AW5" s="12"/>
      <c r="AX5" s="12"/>
      <c r="AY5" s="12"/>
      <c r="AZ5" s="12"/>
      <c r="BA5" s="11"/>
      <c r="BB5" s="11"/>
      <c r="BC5" s="11"/>
      <c r="BD5" s="11"/>
      <c r="BE5" s="11"/>
      <c r="BF5" s="11"/>
      <c r="BG5" s="1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8.75" customHeight="1">
      <c r="A6" s="57" t="s">
        <v>18</v>
      </c>
      <c r="B6" s="58">
        <f aca="true" t="shared" si="0" ref="B6:AR6">B5</f>
        <v>0</v>
      </c>
      <c r="C6" s="58">
        <f t="shared" si="0"/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0.32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 t="shared" si="0"/>
        <v>0</v>
      </c>
      <c r="N6" s="58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2.8</v>
      </c>
      <c r="S6" s="58">
        <f t="shared" si="0"/>
        <v>0</v>
      </c>
      <c r="T6" s="58">
        <f t="shared" si="0"/>
        <v>0</v>
      </c>
      <c r="U6" s="58">
        <f t="shared" si="0"/>
        <v>0</v>
      </c>
      <c r="V6" s="58">
        <f t="shared" si="0"/>
        <v>0</v>
      </c>
      <c r="W6" s="58">
        <f t="shared" si="0"/>
        <v>0</v>
      </c>
      <c r="X6" s="58">
        <f t="shared" si="0"/>
        <v>0</v>
      </c>
      <c r="Y6" s="58">
        <f t="shared" si="0"/>
        <v>0</v>
      </c>
      <c r="Z6" s="58">
        <f t="shared" si="0"/>
        <v>0</v>
      </c>
      <c r="AA6" s="58">
        <f t="shared" si="0"/>
        <v>0</v>
      </c>
      <c r="AB6" s="58">
        <f t="shared" si="0"/>
        <v>0</v>
      </c>
      <c r="AC6" s="58">
        <f t="shared" si="0"/>
        <v>0</v>
      </c>
      <c r="AD6" s="58">
        <f t="shared" si="0"/>
        <v>0</v>
      </c>
      <c r="AE6" s="58">
        <f t="shared" si="0"/>
        <v>0</v>
      </c>
      <c r="AF6" s="58">
        <f t="shared" si="0"/>
        <v>0</v>
      </c>
      <c r="AG6" s="58">
        <f t="shared" si="0"/>
        <v>6.12375</v>
      </c>
      <c r="AH6" s="58">
        <f t="shared" si="0"/>
        <v>0</v>
      </c>
      <c r="AI6" s="58">
        <f t="shared" si="0"/>
        <v>0.06</v>
      </c>
      <c r="AJ6" s="58">
        <f t="shared" si="0"/>
        <v>0</v>
      </c>
      <c r="AK6" s="58">
        <f t="shared" si="0"/>
        <v>0</v>
      </c>
      <c r="AL6" s="58">
        <f t="shared" si="0"/>
        <v>0</v>
      </c>
      <c r="AM6" s="58">
        <f t="shared" si="0"/>
        <v>0</v>
      </c>
      <c r="AN6" s="58">
        <f t="shared" si="0"/>
        <v>57.26</v>
      </c>
      <c r="AO6" s="58">
        <f t="shared" si="0"/>
        <v>0</v>
      </c>
      <c r="AP6" s="58">
        <f t="shared" si="0"/>
        <v>0</v>
      </c>
      <c r="AQ6" s="58">
        <f t="shared" si="0"/>
        <v>0</v>
      </c>
      <c r="AR6" s="58">
        <f t="shared" si="0"/>
        <v>0</v>
      </c>
      <c r="AS6" s="17"/>
      <c r="AT6" s="56">
        <f>SUM(A5:AR5)</f>
        <v>66.56375</v>
      </c>
      <c r="AU6" s="19"/>
      <c r="AV6" s="19"/>
      <c r="AW6" s="19"/>
      <c r="AX6" s="19"/>
      <c r="AY6" s="19"/>
      <c r="AZ6" s="19"/>
      <c r="BA6" s="20"/>
      <c r="BB6" s="20"/>
      <c r="BC6" s="20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8.7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9"/>
      <c r="AV7" s="19"/>
      <c r="AW7" s="19"/>
      <c r="AX7" s="19"/>
      <c r="AY7" s="19"/>
      <c r="AZ7" s="19"/>
      <c r="BA7" s="20"/>
      <c r="BB7" s="20"/>
      <c r="BC7" s="20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.75" customHeight="1">
      <c r="A8" s="40" t="s">
        <v>57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22"/>
      <c r="AV8" s="19"/>
      <c r="AW8" s="19"/>
      <c r="AX8" s="19"/>
      <c r="AY8" s="19"/>
      <c r="AZ8" s="19"/>
      <c r="BA8" s="20"/>
      <c r="BB8" s="20"/>
      <c r="BC8" s="20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.75" customHeight="1">
      <c r="A9" s="25" t="s">
        <v>33</v>
      </c>
      <c r="B9" s="36"/>
      <c r="C9" s="26"/>
      <c r="D9" s="26"/>
      <c r="E9" s="26"/>
      <c r="F9" s="26"/>
      <c r="G9" s="26"/>
      <c r="H9" s="26"/>
      <c r="I9" s="26">
        <v>5.2</v>
      </c>
      <c r="J9" s="26"/>
      <c r="K9" s="26"/>
      <c r="L9" s="26"/>
      <c r="M9" s="26"/>
      <c r="N9" s="26"/>
      <c r="O9" s="26"/>
      <c r="P9" s="26"/>
      <c r="Q9" s="26"/>
      <c r="R9" s="26">
        <v>5.3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>
        <f>(565*45)/2000</f>
        <v>12.7125</v>
      </c>
      <c r="AD9" s="26"/>
      <c r="AE9" s="26"/>
      <c r="AF9" s="26"/>
      <c r="AG9" s="26">
        <v>1.8</v>
      </c>
      <c r="AH9" s="26"/>
      <c r="AI9" s="26">
        <f>500/2000</f>
        <v>0.25</v>
      </c>
      <c r="AJ9" s="26"/>
      <c r="AK9" s="26"/>
      <c r="AL9" s="26"/>
      <c r="AM9" s="26"/>
      <c r="AN9" s="26">
        <v>47</v>
      </c>
      <c r="AO9" s="26"/>
      <c r="AP9" s="26"/>
      <c r="AQ9" s="26"/>
      <c r="AR9" s="26"/>
      <c r="AS9" s="37" t="s">
        <v>95</v>
      </c>
      <c r="AT9" s="17"/>
      <c r="AU9" s="19"/>
      <c r="AV9" s="19"/>
      <c r="AW9" s="19"/>
      <c r="AX9" s="19"/>
      <c r="AY9" s="19"/>
      <c r="AZ9" s="19"/>
      <c r="BA9" s="20"/>
      <c r="BB9" s="20"/>
      <c r="BC9" s="20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.75" customHeight="1">
      <c r="A10" s="57" t="s">
        <v>18</v>
      </c>
      <c r="B10" s="58">
        <f aca="true" t="shared" si="1" ref="B10:AR10">B9</f>
        <v>0</v>
      </c>
      <c r="C10" s="58">
        <f t="shared" si="1"/>
        <v>0</v>
      </c>
      <c r="D10" s="58">
        <f t="shared" si="1"/>
        <v>0</v>
      </c>
      <c r="E10" s="58">
        <f t="shared" si="1"/>
        <v>0</v>
      </c>
      <c r="F10" s="58">
        <f t="shared" si="1"/>
        <v>0</v>
      </c>
      <c r="G10" s="58">
        <f t="shared" si="1"/>
        <v>0</v>
      </c>
      <c r="H10" s="58">
        <f t="shared" si="1"/>
        <v>0</v>
      </c>
      <c r="I10" s="58">
        <f t="shared" si="1"/>
        <v>5.2</v>
      </c>
      <c r="J10" s="58">
        <f t="shared" si="1"/>
        <v>0</v>
      </c>
      <c r="K10" s="58">
        <f t="shared" si="1"/>
        <v>0</v>
      </c>
      <c r="L10" s="58">
        <f t="shared" si="1"/>
        <v>0</v>
      </c>
      <c r="M10" s="58">
        <f t="shared" si="1"/>
        <v>0</v>
      </c>
      <c r="N10" s="58">
        <f t="shared" si="1"/>
        <v>0</v>
      </c>
      <c r="O10" s="58">
        <f t="shared" si="1"/>
        <v>0</v>
      </c>
      <c r="P10" s="58">
        <f t="shared" si="1"/>
        <v>0</v>
      </c>
      <c r="Q10" s="58">
        <f t="shared" si="1"/>
        <v>0</v>
      </c>
      <c r="R10" s="58">
        <f t="shared" si="1"/>
        <v>5.3</v>
      </c>
      <c r="S10" s="58">
        <f t="shared" si="1"/>
        <v>0</v>
      </c>
      <c r="T10" s="58">
        <f t="shared" si="1"/>
        <v>0</v>
      </c>
      <c r="U10" s="58">
        <f t="shared" si="1"/>
        <v>0</v>
      </c>
      <c r="V10" s="58">
        <f t="shared" si="1"/>
        <v>0</v>
      </c>
      <c r="W10" s="58">
        <f t="shared" si="1"/>
        <v>0</v>
      </c>
      <c r="X10" s="58">
        <f t="shared" si="1"/>
        <v>0</v>
      </c>
      <c r="Y10" s="58">
        <f t="shared" si="1"/>
        <v>0</v>
      </c>
      <c r="Z10" s="58">
        <f t="shared" si="1"/>
        <v>0</v>
      </c>
      <c r="AA10" s="58">
        <f t="shared" si="1"/>
        <v>0</v>
      </c>
      <c r="AB10" s="58">
        <f t="shared" si="1"/>
        <v>0</v>
      </c>
      <c r="AC10" s="58">
        <f t="shared" si="1"/>
        <v>12.7125</v>
      </c>
      <c r="AD10" s="58">
        <f t="shared" si="1"/>
        <v>0</v>
      </c>
      <c r="AE10" s="58">
        <f t="shared" si="1"/>
        <v>0</v>
      </c>
      <c r="AF10" s="58">
        <f t="shared" si="1"/>
        <v>0</v>
      </c>
      <c r="AG10" s="58">
        <f t="shared" si="1"/>
        <v>1.8</v>
      </c>
      <c r="AH10" s="58">
        <f t="shared" si="1"/>
        <v>0</v>
      </c>
      <c r="AI10" s="58">
        <f t="shared" si="1"/>
        <v>0.25</v>
      </c>
      <c r="AJ10" s="58">
        <f t="shared" si="1"/>
        <v>0</v>
      </c>
      <c r="AK10" s="58">
        <f t="shared" si="1"/>
        <v>0</v>
      </c>
      <c r="AL10" s="58">
        <f t="shared" si="1"/>
        <v>0</v>
      </c>
      <c r="AM10" s="58">
        <f t="shared" si="1"/>
        <v>0</v>
      </c>
      <c r="AN10" s="58">
        <f t="shared" si="1"/>
        <v>47</v>
      </c>
      <c r="AO10" s="58">
        <f t="shared" si="1"/>
        <v>0</v>
      </c>
      <c r="AP10" s="58">
        <f t="shared" si="1"/>
        <v>0</v>
      </c>
      <c r="AQ10" s="58">
        <f t="shared" si="1"/>
        <v>0</v>
      </c>
      <c r="AR10" s="58">
        <f t="shared" si="1"/>
        <v>0</v>
      </c>
      <c r="AS10" s="58"/>
      <c r="AT10" s="56">
        <f>SUM(A9:AR9)</f>
        <v>72.2625</v>
      </c>
      <c r="AU10" s="19"/>
      <c r="AV10" s="19"/>
      <c r="AW10" s="19"/>
      <c r="AX10" s="19"/>
      <c r="AY10" s="19"/>
      <c r="AZ10" s="19"/>
      <c r="BA10" s="20"/>
      <c r="BB10" s="20"/>
      <c r="BC10" s="20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.75" customHeight="1">
      <c r="A11" s="13"/>
      <c r="B11" s="14"/>
      <c r="C11" s="14"/>
      <c r="D11" s="14"/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5"/>
      <c r="V11" s="1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9"/>
      <c r="AV11" s="19"/>
      <c r="AW11" s="19"/>
      <c r="AX11" s="19"/>
      <c r="AY11" s="19"/>
      <c r="AZ11" s="19"/>
      <c r="BA11" s="20"/>
      <c r="BB11" s="20"/>
      <c r="BC11" s="20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.75" customHeight="1">
      <c r="A12" s="40" t="s">
        <v>86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9"/>
      <c r="AV12" s="19"/>
      <c r="AW12" s="19"/>
      <c r="AX12" s="19"/>
      <c r="AY12" s="19"/>
      <c r="AZ12" s="19"/>
      <c r="BA12" s="20"/>
      <c r="BB12" s="20"/>
      <c r="BC12" s="20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8.75" customHeight="1">
      <c r="A13" s="25" t="s">
        <v>33</v>
      </c>
      <c r="B13" s="65" t="s">
        <v>98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37" t="s">
        <v>95</v>
      </c>
      <c r="AT13" s="17"/>
      <c r="AU13" s="19"/>
      <c r="AV13" s="19"/>
      <c r="AW13" s="19"/>
      <c r="AX13" s="19"/>
      <c r="AY13" s="19"/>
      <c r="AZ13" s="19"/>
      <c r="BA13" s="20"/>
      <c r="BB13" s="20"/>
      <c r="BC13" s="20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8.75" customHeight="1">
      <c r="A14" s="57" t="s">
        <v>18</v>
      </c>
      <c r="B14" s="58">
        <v>0</v>
      </c>
      <c r="C14" s="58">
        <f aca="true" t="shared" si="2" ref="C14:AR14">C13</f>
        <v>0</v>
      </c>
      <c r="D14" s="58">
        <f t="shared" si="2"/>
        <v>0</v>
      </c>
      <c r="E14" s="58">
        <f t="shared" si="2"/>
        <v>0</v>
      </c>
      <c r="F14" s="58">
        <f t="shared" si="2"/>
        <v>0</v>
      </c>
      <c r="G14" s="58">
        <f t="shared" si="2"/>
        <v>0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0</v>
      </c>
      <c r="L14" s="58">
        <f t="shared" si="2"/>
        <v>0</v>
      </c>
      <c r="M14" s="58">
        <f t="shared" si="2"/>
        <v>0</v>
      </c>
      <c r="N14" s="58">
        <f t="shared" si="2"/>
        <v>0</v>
      </c>
      <c r="O14" s="58">
        <f t="shared" si="2"/>
        <v>0</v>
      </c>
      <c r="P14" s="58">
        <f t="shared" si="2"/>
        <v>0</v>
      </c>
      <c r="Q14" s="58">
        <f t="shared" si="2"/>
        <v>0</v>
      </c>
      <c r="R14" s="58">
        <f t="shared" si="2"/>
        <v>0</v>
      </c>
      <c r="S14" s="58">
        <f t="shared" si="2"/>
        <v>0</v>
      </c>
      <c r="T14" s="58">
        <f t="shared" si="2"/>
        <v>0</v>
      </c>
      <c r="U14" s="58">
        <f t="shared" si="2"/>
        <v>0</v>
      </c>
      <c r="V14" s="58">
        <f t="shared" si="2"/>
        <v>0</v>
      </c>
      <c r="W14" s="58">
        <f t="shared" si="2"/>
        <v>0</v>
      </c>
      <c r="X14" s="58">
        <f t="shared" si="2"/>
        <v>0</v>
      </c>
      <c r="Y14" s="58">
        <f t="shared" si="2"/>
        <v>0</v>
      </c>
      <c r="Z14" s="58">
        <f t="shared" si="2"/>
        <v>0</v>
      </c>
      <c r="AA14" s="58">
        <f t="shared" si="2"/>
        <v>0</v>
      </c>
      <c r="AB14" s="58">
        <f t="shared" si="2"/>
        <v>0</v>
      </c>
      <c r="AC14" s="58">
        <f t="shared" si="2"/>
        <v>0</v>
      </c>
      <c r="AD14" s="58">
        <f t="shared" si="2"/>
        <v>0</v>
      </c>
      <c r="AE14" s="58">
        <f t="shared" si="2"/>
        <v>0</v>
      </c>
      <c r="AF14" s="58">
        <f t="shared" si="2"/>
        <v>0</v>
      </c>
      <c r="AG14" s="58">
        <f t="shared" si="2"/>
        <v>0</v>
      </c>
      <c r="AH14" s="58">
        <f t="shared" si="2"/>
        <v>0</v>
      </c>
      <c r="AI14" s="58">
        <f t="shared" si="2"/>
        <v>0</v>
      </c>
      <c r="AJ14" s="58">
        <f t="shared" si="2"/>
        <v>0</v>
      </c>
      <c r="AK14" s="58">
        <f t="shared" si="2"/>
        <v>0</v>
      </c>
      <c r="AL14" s="58">
        <f t="shared" si="2"/>
        <v>0</v>
      </c>
      <c r="AM14" s="58">
        <f t="shared" si="2"/>
        <v>0</v>
      </c>
      <c r="AN14" s="58">
        <f t="shared" si="2"/>
        <v>0</v>
      </c>
      <c r="AO14" s="58">
        <f t="shared" si="2"/>
        <v>0</v>
      </c>
      <c r="AP14" s="58">
        <f t="shared" si="2"/>
        <v>0</v>
      </c>
      <c r="AQ14" s="58">
        <f t="shared" si="2"/>
        <v>0</v>
      </c>
      <c r="AR14" s="58">
        <f t="shared" si="2"/>
        <v>0</v>
      </c>
      <c r="AS14" s="58"/>
      <c r="AT14" s="56">
        <f>SUM(A13:AR13)</f>
        <v>0</v>
      </c>
      <c r="AU14" s="19"/>
      <c r="AV14" s="19"/>
      <c r="AW14" s="19"/>
      <c r="AX14" s="19"/>
      <c r="AY14" s="19"/>
      <c r="AZ14" s="19"/>
      <c r="BA14" s="20"/>
      <c r="BB14" s="20"/>
      <c r="BC14" s="20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8.75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17"/>
      <c r="AU15" s="19"/>
      <c r="AV15" s="19"/>
      <c r="AW15" s="19"/>
      <c r="AX15" s="19"/>
      <c r="AY15" s="19"/>
      <c r="AZ15" s="19"/>
      <c r="BA15" s="20"/>
      <c r="BB15" s="20"/>
      <c r="BC15" s="20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8.75" customHeight="1">
      <c r="A16" s="40" t="s">
        <v>97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2"/>
      <c r="AV16" s="19"/>
      <c r="AW16" s="19"/>
      <c r="AX16" s="19"/>
      <c r="AY16" s="19"/>
      <c r="AZ16" s="19"/>
      <c r="BA16" s="20"/>
      <c r="BB16" s="20"/>
      <c r="BC16" s="20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8.75" customHeight="1">
      <c r="A17" s="25" t="s">
        <v>33</v>
      </c>
      <c r="B17" s="3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6"/>
      <c r="U17" s="26">
        <f>1.02+1.56+0.33+1.815+0.12+318.5475+1.44+14.52+3.45+0.72+0.78+0.36+0.72</f>
        <v>345.38250000000005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37" t="s">
        <v>95</v>
      </c>
      <c r="AT17" s="17"/>
      <c r="AU17" s="19"/>
      <c r="AV17" s="19"/>
      <c r="AW17" s="19"/>
      <c r="AX17" s="19"/>
      <c r="AY17" s="19"/>
      <c r="AZ17" s="19"/>
      <c r="BA17" s="20"/>
      <c r="BB17" s="20"/>
      <c r="BC17" s="20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8.75" customHeight="1">
      <c r="A18" s="57" t="s">
        <v>18</v>
      </c>
      <c r="B18" s="58">
        <f aca="true" t="shared" si="3" ref="B18:AR18">B17</f>
        <v>0</v>
      </c>
      <c r="C18" s="58">
        <f t="shared" si="3"/>
        <v>0</v>
      </c>
      <c r="D18" s="58">
        <f t="shared" si="3"/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8">
        <f t="shared" si="3"/>
        <v>0</v>
      </c>
      <c r="Q18" s="58">
        <f t="shared" si="3"/>
        <v>0</v>
      </c>
      <c r="R18" s="58">
        <f t="shared" si="3"/>
        <v>0</v>
      </c>
      <c r="S18" s="58">
        <f t="shared" si="3"/>
        <v>0</v>
      </c>
      <c r="T18" s="58">
        <f t="shared" si="3"/>
        <v>0</v>
      </c>
      <c r="U18" s="58">
        <f t="shared" si="3"/>
        <v>345.38250000000005</v>
      </c>
      <c r="V18" s="58">
        <f t="shared" si="3"/>
        <v>0</v>
      </c>
      <c r="W18" s="58">
        <f t="shared" si="3"/>
        <v>0</v>
      </c>
      <c r="X18" s="58">
        <f t="shared" si="3"/>
        <v>0</v>
      </c>
      <c r="Y18" s="58">
        <f t="shared" si="3"/>
        <v>0</v>
      </c>
      <c r="Z18" s="58">
        <f t="shared" si="3"/>
        <v>0</v>
      </c>
      <c r="AA18" s="58">
        <f t="shared" si="3"/>
        <v>0</v>
      </c>
      <c r="AB18" s="58">
        <f t="shared" si="3"/>
        <v>0</v>
      </c>
      <c r="AC18" s="58">
        <f t="shared" si="3"/>
        <v>0</v>
      </c>
      <c r="AD18" s="58">
        <f t="shared" si="3"/>
        <v>0</v>
      </c>
      <c r="AE18" s="58">
        <f t="shared" si="3"/>
        <v>0</v>
      </c>
      <c r="AF18" s="58">
        <f t="shared" si="3"/>
        <v>0</v>
      </c>
      <c r="AG18" s="58">
        <f t="shared" si="3"/>
        <v>0</v>
      </c>
      <c r="AH18" s="58">
        <f t="shared" si="3"/>
        <v>0</v>
      </c>
      <c r="AI18" s="58">
        <f t="shared" si="3"/>
        <v>0</v>
      </c>
      <c r="AJ18" s="58">
        <f t="shared" si="3"/>
        <v>0</v>
      </c>
      <c r="AK18" s="58">
        <f t="shared" si="3"/>
        <v>0</v>
      </c>
      <c r="AL18" s="58">
        <f t="shared" si="3"/>
        <v>0</v>
      </c>
      <c r="AM18" s="58">
        <f t="shared" si="3"/>
        <v>0</v>
      </c>
      <c r="AN18" s="58">
        <f t="shared" si="3"/>
        <v>0</v>
      </c>
      <c r="AO18" s="58">
        <f t="shared" si="3"/>
        <v>0</v>
      </c>
      <c r="AP18" s="58">
        <f t="shared" si="3"/>
        <v>0</v>
      </c>
      <c r="AQ18" s="58">
        <f t="shared" si="3"/>
        <v>0</v>
      </c>
      <c r="AR18" s="58">
        <f t="shared" si="3"/>
        <v>0</v>
      </c>
      <c r="AS18" s="58"/>
      <c r="AT18" s="56">
        <f>SUM(A17:AR17)</f>
        <v>345.38250000000005</v>
      </c>
      <c r="AU18" s="19"/>
      <c r="AV18" s="19"/>
      <c r="AW18" s="19"/>
      <c r="AX18" s="19"/>
      <c r="AY18" s="19"/>
      <c r="AZ18" s="19"/>
      <c r="BA18" s="20"/>
      <c r="BB18" s="20"/>
      <c r="BC18" s="20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8.7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7"/>
      <c r="AU19" s="19"/>
      <c r="AV19" s="19"/>
      <c r="AW19" s="19"/>
      <c r="AX19" s="19"/>
      <c r="AY19" s="19"/>
      <c r="AZ19" s="19"/>
      <c r="BA19" s="20"/>
      <c r="BB19" s="20"/>
      <c r="BC19" s="20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8.75" customHeight="1">
      <c r="A20" s="40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9"/>
      <c r="AV20" s="19"/>
      <c r="AW20" s="19"/>
      <c r="AX20" s="19"/>
      <c r="AY20" s="19"/>
      <c r="AZ20" s="19"/>
      <c r="BA20" s="20"/>
      <c r="BB20" s="20"/>
      <c r="BC20" s="20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8.75" customHeight="1">
      <c r="A21" s="25" t="s">
        <v>33</v>
      </c>
      <c r="B21" s="3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f>4360/2000</f>
        <v>2.18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37" t="s">
        <v>95</v>
      </c>
      <c r="AT21" s="17"/>
      <c r="AU21" s="19"/>
      <c r="AV21" s="19"/>
      <c r="AW21" s="19"/>
      <c r="AX21" s="19"/>
      <c r="AY21" s="19"/>
      <c r="AZ21" s="19"/>
      <c r="BA21" s="20"/>
      <c r="BB21" s="20"/>
      <c r="BC21" s="20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8.75" customHeight="1">
      <c r="A22" s="57" t="s">
        <v>18</v>
      </c>
      <c r="B22" s="58">
        <f aca="true" t="shared" si="4" ref="B22:AR22">B21</f>
        <v>0</v>
      </c>
      <c r="C22" s="58">
        <f t="shared" si="4"/>
        <v>0</v>
      </c>
      <c r="D22" s="58">
        <f t="shared" si="4"/>
        <v>0</v>
      </c>
      <c r="E22" s="58">
        <f t="shared" si="4"/>
        <v>0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 t="shared" si="4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8">
        <f t="shared" si="4"/>
        <v>0</v>
      </c>
      <c r="T22" s="58">
        <f t="shared" si="4"/>
        <v>0</v>
      </c>
      <c r="U22" s="58">
        <f t="shared" si="4"/>
        <v>2.18</v>
      </c>
      <c r="V22" s="58">
        <f t="shared" si="4"/>
        <v>0</v>
      </c>
      <c r="W22" s="58">
        <f t="shared" si="4"/>
        <v>0</v>
      </c>
      <c r="X22" s="58">
        <f t="shared" si="4"/>
        <v>0</v>
      </c>
      <c r="Y22" s="58">
        <f t="shared" si="4"/>
        <v>0</v>
      </c>
      <c r="Z22" s="58">
        <f t="shared" si="4"/>
        <v>0</v>
      </c>
      <c r="AA22" s="58">
        <f t="shared" si="4"/>
        <v>0</v>
      </c>
      <c r="AB22" s="58">
        <f t="shared" si="4"/>
        <v>0</v>
      </c>
      <c r="AC22" s="58">
        <f t="shared" si="4"/>
        <v>0</v>
      </c>
      <c r="AD22" s="58">
        <f t="shared" si="4"/>
        <v>0</v>
      </c>
      <c r="AE22" s="58">
        <f t="shared" si="4"/>
        <v>0</v>
      </c>
      <c r="AF22" s="58">
        <f t="shared" si="4"/>
        <v>0</v>
      </c>
      <c r="AG22" s="58">
        <f t="shared" si="4"/>
        <v>0</v>
      </c>
      <c r="AH22" s="58">
        <f t="shared" si="4"/>
        <v>0</v>
      </c>
      <c r="AI22" s="58">
        <f t="shared" si="4"/>
        <v>0</v>
      </c>
      <c r="AJ22" s="58">
        <f t="shared" si="4"/>
        <v>0</v>
      </c>
      <c r="AK22" s="58">
        <f t="shared" si="4"/>
        <v>0</v>
      </c>
      <c r="AL22" s="58">
        <f t="shared" si="4"/>
        <v>0</v>
      </c>
      <c r="AM22" s="58">
        <f t="shared" si="4"/>
        <v>0</v>
      </c>
      <c r="AN22" s="58">
        <f t="shared" si="4"/>
        <v>0</v>
      </c>
      <c r="AO22" s="58">
        <f t="shared" si="4"/>
        <v>0</v>
      </c>
      <c r="AP22" s="58">
        <f t="shared" si="4"/>
        <v>0</v>
      </c>
      <c r="AQ22" s="58">
        <f t="shared" si="4"/>
        <v>0</v>
      </c>
      <c r="AR22" s="58">
        <f t="shared" si="4"/>
        <v>0</v>
      </c>
      <c r="AS22" s="37"/>
      <c r="AT22" s="56">
        <f>SUM(A21:AR21)</f>
        <v>2.18</v>
      </c>
      <c r="AU22" s="19"/>
      <c r="AV22" s="19"/>
      <c r="AW22" s="19"/>
      <c r="AX22" s="19"/>
      <c r="AY22" s="19"/>
      <c r="AZ22" s="19"/>
      <c r="BA22" s="20"/>
      <c r="BB22" s="20"/>
      <c r="BC22" s="20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8.75" customHeight="1">
      <c r="A23" s="13"/>
      <c r="B23" s="14"/>
      <c r="C23" s="14"/>
      <c r="D23" s="14"/>
      <c r="E23" s="1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5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2"/>
      <c r="AV23" s="19"/>
      <c r="AW23" s="19"/>
      <c r="AX23" s="19"/>
      <c r="AY23" s="19"/>
      <c r="AZ23" s="19"/>
      <c r="BA23" s="20"/>
      <c r="BB23" s="20"/>
      <c r="BC23" s="20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8.75" customHeight="1">
      <c r="A24" s="40" t="s">
        <v>59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9"/>
      <c r="AV24" s="19"/>
      <c r="AW24" s="19"/>
      <c r="AX24" s="19"/>
      <c r="AY24" s="19"/>
      <c r="AZ24" s="19"/>
      <c r="BA24" s="20"/>
      <c r="BB24" s="20"/>
      <c r="BC24" s="20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8.75" customHeight="1">
      <c r="A25" s="25" t="s">
        <v>33</v>
      </c>
      <c r="B25" s="3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>
        <v>135.5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37" t="s">
        <v>95</v>
      </c>
      <c r="AT25" s="17"/>
      <c r="AU25" s="19"/>
      <c r="AV25" s="19"/>
      <c r="AW25" s="19"/>
      <c r="AX25" s="19"/>
      <c r="AY25" s="19"/>
      <c r="AZ25" s="19"/>
      <c r="BA25" s="20"/>
      <c r="BB25" s="20"/>
      <c r="BC25" s="20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8.75" customHeight="1">
      <c r="A26" s="57" t="s">
        <v>18</v>
      </c>
      <c r="B26" s="58">
        <f aca="true" t="shared" si="5" ref="B26:AR26">B25</f>
        <v>0</v>
      </c>
      <c r="C26" s="58">
        <f t="shared" si="5"/>
        <v>0</v>
      </c>
      <c r="D26" s="58">
        <f t="shared" si="5"/>
        <v>0</v>
      </c>
      <c r="E26" s="58">
        <f t="shared" si="5"/>
        <v>0</v>
      </c>
      <c r="F26" s="58">
        <f t="shared" si="5"/>
        <v>0</v>
      </c>
      <c r="G26" s="58">
        <f t="shared" si="5"/>
        <v>0</v>
      </c>
      <c r="H26" s="58">
        <f t="shared" si="5"/>
        <v>0</v>
      </c>
      <c r="I26" s="58">
        <f t="shared" si="5"/>
        <v>0</v>
      </c>
      <c r="J26" s="58">
        <f t="shared" si="5"/>
        <v>0</v>
      </c>
      <c r="K26" s="58">
        <f t="shared" si="5"/>
        <v>0</v>
      </c>
      <c r="L26" s="58">
        <f t="shared" si="5"/>
        <v>0</v>
      </c>
      <c r="M26" s="58">
        <f t="shared" si="5"/>
        <v>0</v>
      </c>
      <c r="N26" s="58">
        <f t="shared" si="5"/>
        <v>0</v>
      </c>
      <c r="O26" s="58">
        <f t="shared" si="5"/>
        <v>0</v>
      </c>
      <c r="P26" s="58">
        <f t="shared" si="5"/>
        <v>0</v>
      </c>
      <c r="Q26" s="58">
        <f t="shared" si="5"/>
        <v>0</v>
      </c>
      <c r="R26" s="58">
        <f t="shared" si="5"/>
        <v>135.5</v>
      </c>
      <c r="S26" s="58">
        <f t="shared" si="5"/>
        <v>0</v>
      </c>
      <c r="T26" s="58">
        <f t="shared" si="5"/>
        <v>0</v>
      </c>
      <c r="U26" s="58">
        <f t="shared" si="5"/>
        <v>0</v>
      </c>
      <c r="V26" s="58">
        <f t="shared" si="5"/>
        <v>0</v>
      </c>
      <c r="W26" s="58">
        <f t="shared" si="5"/>
        <v>0</v>
      </c>
      <c r="X26" s="58">
        <f t="shared" si="5"/>
        <v>0</v>
      </c>
      <c r="Y26" s="58">
        <f t="shared" si="5"/>
        <v>0</v>
      </c>
      <c r="Z26" s="58">
        <f t="shared" si="5"/>
        <v>0</v>
      </c>
      <c r="AA26" s="58">
        <f t="shared" si="5"/>
        <v>0</v>
      </c>
      <c r="AB26" s="58">
        <f t="shared" si="5"/>
        <v>0</v>
      </c>
      <c r="AC26" s="58">
        <f t="shared" si="5"/>
        <v>0</v>
      </c>
      <c r="AD26" s="58">
        <f t="shared" si="5"/>
        <v>0</v>
      </c>
      <c r="AE26" s="58">
        <f t="shared" si="5"/>
        <v>0</v>
      </c>
      <c r="AF26" s="58">
        <f t="shared" si="5"/>
        <v>0</v>
      </c>
      <c r="AG26" s="58">
        <f t="shared" si="5"/>
        <v>0</v>
      </c>
      <c r="AH26" s="58">
        <f t="shared" si="5"/>
        <v>0</v>
      </c>
      <c r="AI26" s="58">
        <f t="shared" si="5"/>
        <v>0</v>
      </c>
      <c r="AJ26" s="58">
        <f t="shared" si="5"/>
        <v>0</v>
      </c>
      <c r="AK26" s="58">
        <f t="shared" si="5"/>
        <v>0</v>
      </c>
      <c r="AL26" s="58">
        <f t="shared" si="5"/>
        <v>0</v>
      </c>
      <c r="AM26" s="58">
        <f t="shared" si="5"/>
        <v>0</v>
      </c>
      <c r="AN26" s="58">
        <f t="shared" si="5"/>
        <v>0</v>
      </c>
      <c r="AO26" s="58">
        <f t="shared" si="5"/>
        <v>0</v>
      </c>
      <c r="AP26" s="58">
        <f t="shared" si="5"/>
        <v>0</v>
      </c>
      <c r="AQ26" s="58">
        <f t="shared" si="5"/>
        <v>0</v>
      </c>
      <c r="AR26" s="58">
        <f t="shared" si="5"/>
        <v>0</v>
      </c>
      <c r="AS26" s="58"/>
      <c r="AT26" s="56">
        <f>SUM(A25:AR25)</f>
        <v>135.5</v>
      </c>
      <c r="AU26" s="19"/>
      <c r="AV26" s="19"/>
      <c r="AW26" s="19"/>
      <c r="AX26" s="19"/>
      <c r="AY26" s="19"/>
      <c r="AZ26" s="19"/>
      <c r="BA26" s="20"/>
      <c r="BB26" s="20"/>
      <c r="BC26" s="20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8.75" customHeight="1">
      <c r="A27" s="13"/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9"/>
      <c r="AV27" s="19"/>
      <c r="AW27" s="19"/>
      <c r="AX27" s="19"/>
      <c r="AY27" s="19"/>
      <c r="AZ27" s="19"/>
      <c r="BA27" s="20"/>
      <c r="BB27" s="20"/>
      <c r="BC27" s="20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8.75" customHeight="1">
      <c r="A28" s="40" t="s">
        <v>60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9"/>
      <c r="AV28" s="19"/>
      <c r="AW28" s="19"/>
      <c r="AX28" s="19"/>
      <c r="AY28" s="19"/>
      <c r="AZ28" s="19"/>
      <c r="BA28" s="20"/>
      <c r="BB28" s="20"/>
      <c r="BC28" s="20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8.75" customHeight="1">
      <c r="A29" s="25" t="s">
        <v>33</v>
      </c>
      <c r="B29" s="36"/>
      <c r="C29" s="26"/>
      <c r="D29" s="26"/>
      <c r="E29" s="26"/>
      <c r="F29" s="26"/>
      <c r="G29" s="26"/>
      <c r="H29" s="26"/>
      <c r="I29" s="26"/>
      <c r="J29" s="26"/>
      <c r="K29" s="26"/>
      <c r="L29" s="26">
        <v>0.9</v>
      </c>
      <c r="M29" s="26"/>
      <c r="N29" s="26"/>
      <c r="O29" s="26"/>
      <c r="P29" s="26"/>
      <c r="Q29" s="26"/>
      <c r="R29" s="26">
        <v>174.8</v>
      </c>
      <c r="S29" s="26"/>
      <c r="T29" s="26"/>
      <c r="U29" s="26"/>
      <c r="V29" s="26"/>
      <c r="W29" s="26">
        <v>2.4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>
        <v>7</v>
      </c>
      <c r="AJ29" s="26">
        <v>37.2</v>
      </c>
      <c r="AK29" s="26">
        <v>2.1</v>
      </c>
      <c r="AL29" s="26"/>
      <c r="AM29" s="26"/>
      <c r="AN29" s="26"/>
      <c r="AO29" s="26"/>
      <c r="AP29" s="26"/>
      <c r="AQ29" s="26"/>
      <c r="AR29" s="26"/>
      <c r="AS29" s="37" t="s">
        <v>95</v>
      </c>
      <c r="AT29" s="17"/>
      <c r="AU29" s="19"/>
      <c r="AV29" s="19"/>
      <c r="AW29" s="19"/>
      <c r="AX29" s="19"/>
      <c r="AY29" s="19"/>
      <c r="AZ29" s="19"/>
      <c r="BA29" s="20"/>
      <c r="BB29" s="20"/>
      <c r="BC29" s="20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8.75" customHeight="1">
      <c r="A30" s="57" t="s">
        <v>18</v>
      </c>
      <c r="B30" s="58">
        <f aca="true" t="shared" si="6" ref="B30:AR30">B29</f>
        <v>0</v>
      </c>
      <c r="C30" s="58">
        <f t="shared" si="6"/>
        <v>0</v>
      </c>
      <c r="D30" s="58">
        <f t="shared" si="6"/>
        <v>0</v>
      </c>
      <c r="E30" s="58">
        <f t="shared" si="6"/>
        <v>0</v>
      </c>
      <c r="F30" s="58">
        <f t="shared" si="6"/>
        <v>0</v>
      </c>
      <c r="G30" s="58">
        <f t="shared" si="6"/>
        <v>0</v>
      </c>
      <c r="H30" s="58">
        <f t="shared" si="6"/>
        <v>0</v>
      </c>
      <c r="I30" s="58">
        <f t="shared" si="6"/>
        <v>0</v>
      </c>
      <c r="J30" s="58">
        <f t="shared" si="6"/>
        <v>0</v>
      </c>
      <c r="K30" s="58">
        <f t="shared" si="6"/>
        <v>0</v>
      </c>
      <c r="L30" s="58">
        <f t="shared" si="6"/>
        <v>0.9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0</v>
      </c>
      <c r="Q30" s="58">
        <f t="shared" si="6"/>
        <v>0</v>
      </c>
      <c r="R30" s="58">
        <f t="shared" si="6"/>
        <v>174.8</v>
      </c>
      <c r="S30" s="58">
        <f t="shared" si="6"/>
        <v>0</v>
      </c>
      <c r="T30" s="58">
        <f t="shared" si="6"/>
        <v>0</v>
      </c>
      <c r="U30" s="58">
        <f t="shared" si="6"/>
        <v>0</v>
      </c>
      <c r="V30" s="58">
        <f t="shared" si="6"/>
        <v>0</v>
      </c>
      <c r="W30" s="58">
        <f t="shared" si="6"/>
        <v>2.4</v>
      </c>
      <c r="X30" s="58">
        <f t="shared" si="6"/>
        <v>0</v>
      </c>
      <c r="Y30" s="58">
        <f t="shared" si="6"/>
        <v>0</v>
      </c>
      <c r="Z30" s="58">
        <f t="shared" si="6"/>
        <v>0</v>
      </c>
      <c r="AA30" s="58">
        <f t="shared" si="6"/>
        <v>0</v>
      </c>
      <c r="AB30" s="58">
        <f t="shared" si="6"/>
        <v>0</v>
      </c>
      <c r="AC30" s="58">
        <f t="shared" si="6"/>
        <v>0</v>
      </c>
      <c r="AD30" s="58">
        <f t="shared" si="6"/>
        <v>0</v>
      </c>
      <c r="AE30" s="58">
        <f t="shared" si="6"/>
        <v>0</v>
      </c>
      <c r="AF30" s="58">
        <f t="shared" si="6"/>
        <v>0</v>
      </c>
      <c r="AG30" s="58">
        <f t="shared" si="6"/>
        <v>0</v>
      </c>
      <c r="AH30" s="58">
        <f t="shared" si="6"/>
        <v>0</v>
      </c>
      <c r="AI30" s="58">
        <f t="shared" si="6"/>
        <v>7</v>
      </c>
      <c r="AJ30" s="58">
        <f t="shared" si="6"/>
        <v>37.2</v>
      </c>
      <c r="AK30" s="58">
        <f t="shared" si="6"/>
        <v>2.1</v>
      </c>
      <c r="AL30" s="58">
        <f t="shared" si="6"/>
        <v>0</v>
      </c>
      <c r="AM30" s="58">
        <f t="shared" si="6"/>
        <v>0</v>
      </c>
      <c r="AN30" s="58">
        <f t="shared" si="6"/>
        <v>0</v>
      </c>
      <c r="AO30" s="58">
        <f t="shared" si="6"/>
        <v>0</v>
      </c>
      <c r="AP30" s="58">
        <f t="shared" si="6"/>
        <v>0</v>
      </c>
      <c r="AQ30" s="58">
        <f t="shared" si="6"/>
        <v>0</v>
      </c>
      <c r="AR30" s="58">
        <f t="shared" si="6"/>
        <v>0</v>
      </c>
      <c r="AS30" s="17"/>
      <c r="AT30" s="56">
        <f>SUM(A29:AR29)</f>
        <v>224.4</v>
      </c>
      <c r="AU30" s="22"/>
      <c r="AV30" s="19"/>
      <c r="AW30" s="19"/>
      <c r="AX30" s="19"/>
      <c r="AY30" s="19"/>
      <c r="AZ30" s="19"/>
      <c r="BA30" s="20"/>
      <c r="BB30" s="20"/>
      <c r="BC30" s="20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8.75" customHeight="1">
      <c r="A31" s="13"/>
      <c r="B31" s="14"/>
      <c r="C31" s="14"/>
      <c r="D31" s="14"/>
      <c r="E31" s="1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5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9"/>
      <c r="AV31" s="19"/>
      <c r="AW31" s="19"/>
      <c r="AX31" s="19"/>
      <c r="AY31" s="19"/>
      <c r="AZ31" s="19"/>
      <c r="BA31" s="20"/>
      <c r="BB31" s="20"/>
      <c r="BC31" s="20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8.75" customHeight="1">
      <c r="A32" s="40" t="s">
        <v>58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9"/>
      <c r="AV32" s="19"/>
      <c r="AW32" s="19"/>
      <c r="AX32" s="19"/>
      <c r="AY32" s="19"/>
      <c r="AZ32" s="19"/>
      <c r="BA32" s="20"/>
      <c r="BB32" s="20"/>
      <c r="BC32" s="20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8.75" customHeight="1">
      <c r="A33" s="25" t="s">
        <v>33</v>
      </c>
      <c r="B33" s="3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v>20.78</v>
      </c>
      <c r="S33" s="26"/>
      <c r="T33" s="26"/>
      <c r="U33" s="26"/>
      <c r="V33" s="26"/>
      <c r="W33" s="26">
        <v>0.05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>
        <v>0.12</v>
      </c>
      <c r="AJ33" s="26"/>
      <c r="AK33" s="26"/>
      <c r="AL33" s="26"/>
      <c r="AM33" s="26"/>
      <c r="AN33" s="26"/>
      <c r="AO33" s="26"/>
      <c r="AP33" s="26"/>
      <c r="AQ33" s="26"/>
      <c r="AR33" s="26"/>
      <c r="AS33" s="37" t="s">
        <v>95</v>
      </c>
      <c r="AT33" s="17"/>
      <c r="AU33" s="19"/>
      <c r="AV33" s="19"/>
      <c r="AW33" s="19"/>
      <c r="AX33" s="19"/>
      <c r="AY33" s="19"/>
      <c r="AZ33" s="19"/>
      <c r="BA33" s="20"/>
      <c r="BB33" s="20"/>
      <c r="BC33" s="20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8.75" customHeight="1">
      <c r="A34" s="57" t="s">
        <v>18</v>
      </c>
      <c r="B34" s="58">
        <f aca="true" t="shared" si="7" ref="B34:AR34">B33</f>
        <v>0</v>
      </c>
      <c r="C34" s="58">
        <f t="shared" si="7"/>
        <v>0</v>
      </c>
      <c r="D34" s="58">
        <f t="shared" si="7"/>
        <v>0</v>
      </c>
      <c r="E34" s="58">
        <f t="shared" si="7"/>
        <v>0</v>
      </c>
      <c r="F34" s="58">
        <f t="shared" si="7"/>
        <v>0</v>
      </c>
      <c r="G34" s="58">
        <f t="shared" si="7"/>
        <v>0</v>
      </c>
      <c r="H34" s="58">
        <f t="shared" si="7"/>
        <v>0</v>
      </c>
      <c r="I34" s="58">
        <f t="shared" si="7"/>
        <v>0</v>
      </c>
      <c r="J34" s="58">
        <f t="shared" si="7"/>
        <v>0</v>
      </c>
      <c r="K34" s="58">
        <f t="shared" si="7"/>
        <v>0</v>
      </c>
      <c r="L34" s="58">
        <f t="shared" si="7"/>
        <v>0</v>
      </c>
      <c r="M34" s="58">
        <f t="shared" si="7"/>
        <v>0</v>
      </c>
      <c r="N34" s="58">
        <f t="shared" si="7"/>
        <v>0</v>
      </c>
      <c r="O34" s="58">
        <f t="shared" si="7"/>
        <v>0</v>
      </c>
      <c r="P34" s="58">
        <f t="shared" si="7"/>
        <v>0</v>
      </c>
      <c r="Q34" s="58">
        <f t="shared" si="7"/>
        <v>0</v>
      </c>
      <c r="R34" s="58">
        <f t="shared" si="7"/>
        <v>20.78</v>
      </c>
      <c r="S34" s="58">
        <f t="shared" si="7"/>
        <v>0</v>
      </c>
      <c r="T34" s="58">
        <f t="shared" si="7"/>
        <v>0</v>
      </c>
      <c r="U34" s="58">
        <f t="shared" si="7"/>
        <v>0</v>
      </c>
      <c r="V34" s="58">
        <f t="shared" si="7"/>
        <v>0</v>
      </c>
      <c r="W34" s="58">
        <f t="shared" si="7"/>
        <v>0.05</v>
      </c>
      <c r="X34" s="58">
        <f t="shared" si="7"/>
        <v>0</v>
      </c>
      <c r="Y34" s="58">
        <f t="shared" si="7"/>
        <v>0</v>
      </c>
      <c r="Z34" s="58">
        <f t="shared" si="7"/>
        <v>0</v>
      </c>
      <c r="AA34" s="58">
        <f t="shared" si="7"/>
        <v>0</v>
      </c>
      <c r="AB34" s="58">
        <f t="shared" si="7"/>
        <v>0</v>
      </c>
      <c r="AC34" s="58">
        <f t="shared" si="7"/>
        <v>0</v>
      </c>
      <c r="AD34" s="58">
        <f t="shared" si="7"/>
        <v>0</v>
      </c>
      <c r="AE34" s="58">
        <f t="shared" si="7"/>
        <v>0</v>
      </c>
      <c r="AF34" s="58">
        <f t="shared" si="7"/>
        <v>0</v>
      </c>
      <c r="AG34" s="58">
        <f t="shared" si="7"/>
        <v>0</v>
      </c>
      <c r="AH34" s="58">
        <f t="shared" si="7"/>
        <v>0</v>
      </c>
      <c r="AI34" s="58">
        <f t="shared" si="7"/>
        <v>0.12</v>
      </c>
      <c r="AJ34" s="58">
        <f t="shared" si="7"/>
        <v>0</v>
      </c>
      <c r="AK34" s="58">
        <f t="shared" si="7"/>
        <v>0</v>
      </c>
      <c r="AL34" s="58">
        <f t="shared" si="7"/>
        <v>0</v>
      </c>
      <c r="AM34" s="58">
        <f t="shared" si="7"/>
        <v>0</v>
      </c>
      <c r="AN34" s="58">
        <f t="shared" si="7"/>
        <v>0</v>
      </c>
      <c r="AO34" s="58">
        <f t="shared" si="7"/>
        <v>0</v>
      </c>
      <c r="AP34" s="58">
        <f t="shared" si="7"/>
        <v>0</v>
      </c>
      <c r="AQ34" s="58">
        <f t="shared" si="7"/>
        <v>0</v>
      </c>
      <c r="AR34" s="58">
        <f t="shared" si="7"/>
        <v>0</v>
      </c>
      <c r="AS34" s="58"/>
      <c r="AT34" s="56">
        <f>SUM(A33:AR33)</f>
        <v>20.950000000000003</v>
      </c>
      <c r="AU34" s="19"/>
      <c r="AV34" s="19"/>
      <c r="AW34" s="19"/>
      <c r="AX34" s="19"/>
      <c r="AY34" s="19"/>
      <c r="AZ34" s="19"/>
      <c r="BA34" s="20"/>
      <c r="BB34" s="20"/>
      <c r="BC34" s="20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8.75" customHeight="1">
      <c r="A35" s="13"/>
      <c r="B35" s="14"/>
      <c r="C35" s="14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5"/>
      <c r="V35" s="15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9"/>
      <c r="AV35" s="19"/>
      <c r="AW35" s="19"/>
      <c r="AX35" s="19"/>
      <c r="AY35" s="19"/>
      <c r="AZ35" s="19"/>
      <c r="BA35" s="20"/>
      <c r="BB35" s="20"/>
      <c r="BC35" s="20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8.75" customHeight="1">
      <c r="A36" s="40" t="s">
        <v>82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9"/>
      <c r="AV36" s="19"/>
      <c r="AW36" s="19"/>
      <c r="AX36" s="19"/>
      <c r="AY36" s="19"/>
      <c r="AZ36" s="19"/>
      <c r="BA36" s="20"/>
      <c r="BB36" s="20"/>
      <c r="BC36" s="20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8.75" customHeight="1">
      <c r="A37" s="25" t="s">
        <v>33</v>
      </c>
      <c r="B37" s="3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>
        <v>290.25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>
        <f>11.24</f>
        <v>11.24</v>
      </c>
      <c r="AJ37" s="26">
        <f>102.12+4.59+10.5</f>
        <v>117.21000000000001</v>
      </c>
      <c r="AK37" s="26"/>
      <c r="AL37" s="26"/>
      <c r="AM37" s="26"/>
      <c r="AN37" s="26"/>
      <c r="AO37" s="26"/>
      <c r="AP37" s="26"/>
      <c r="AQ37" s="26"/>
      <c r="AR37" s="26"/>
      <c r="AS37" s="37" t="s">
        <v>95</v>
      </c>
      <c r="AT37" s="17"/>
      <c r="AU37" s="22"/>
      <c r="AV37" s="19"/>
      <c r="AW37" s="19"/>
      <c r="AX37" s="19"/>
      <c r="AY37" s="19"/>
      <c r="AZ37" s="19"/>
      <c r="BA37" s="20"/>
      <c r="BB37" s="20"/>
      <c r="BC37" s="20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8.75" customHeight="1">
      <c r="A38" s="57" t="s">
        <v>18</v>
      </c>
      <c r="B38" s="58">
        <f aca="true" t="shared" si="8" ref="B38:AR38">B37</f>
        <v>0</v>
      </c>
      <c r="C38" s="58">
        <f t="shared" si="8"/>
        <v>0</v>
      </c>
      <c r="D38" s="58">
        <f t="shared" si="8"/>
        <v>0</v>
      </c>
      <c r="E38" s="58">
        <f t="shared" si="8"/>
        <v>0</v>
      </c>
      <c r="F38" s="58">
        <f t="shared" si="8"/>
        <v>0</v>
      </c>
      <c r="G38" s="58">
        <f t="shared" si="8"/>
        <v>0</v>
      </c>
      <c r="H38" s="58">
        <f t="shared" si="8"/>
        <v>0</v>
      </c>
      <c r="I38" s="58">
        <f t="shared" si="8"/>
        <v>0</v>
      </c>
      <c r="J38" s="58">
        <f t="shared" si="8"/>
        <v>0</v>
      </c>
      <c r="K38" s="58">
        <f t="shared" si="8"/>
        <v>0</v>
      </c>
      <c r="L38" s="58">
        <f t="shared" si="8"/>
        <v>0</v>
      </c>
      <c r="M38" s="58">
        <f t="shared" si="8"/>
        <v>0</v>
      </c>
      <c r="N38" s="58">
        <f t="shared" si="8"/>
        <v>0</v>
      </c>
      <c r="O38" s="58">
        <f t="shared" si="8"/>
        <v>0</v>
      </c>
      <c r="P38" s="58">
        <f t="shared" si="8"/>
        <v>0</v>
      </c>
      <c r="Q38" s="58">
        <f t="shared" si="8"/>
        <v>0</v>
      </c>
      <c r="R38" s="58">
        <f t="shared" si="8"/>
        <v>290.25</v>
      </c>
      <c r="S38" s="58">
        <f t="shared" si="8"/>
        <v>0</v>
      </c>
      <c r="T38" s="58">
        <f t="shared" si="8"/>
        <v>0</v>
      </c>
      <c r="U38" s="58">
        <f t="shared" si="8"/>
        <v>0</v>
      </c>
      <c r="V38" s="58">
        <f t="shared" si="8"/>
        <v>0</v>
      </c>
      <c r="W38" s="58">
        <f t="shared" si="8"/>
        <v>0</v>
      </c>
      <c r="X38" s="58">
        <f t="shared" si="8"/>
        <v>0</v>
      </c>
      <c r="Y38" s="58">
        <f t="shared" si="8"/>
        <v>0</v>
      </c>
      <c r="Z38" s="58">
        <f t="shared" si="8"/>
        <v>0</v>
      </c>
      <c r="AA38" s="58">
        <f t="shared" si="8"/>
        <v>0</v>
      </c>
      <c r="AB38" s="58">
        <f t="shared" si="8"/>
        <v>0</v>
      </c>
      <c r="AC38" s="58">
        <f t="shared" si="8"/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11.24</v>
      </c>
      <c r="AJ38" s="58">
        <f t="shared" si="8"/>
        <v>117.21000000000001</v>
      </c>
      <c r="AK38" s="58">
        <f t="shared" si="8"/>
        <v>0</v>
      </c>
      <c r="AL38" s="58">
        <f t="shared" si="8"/>
        <v>0</v>
      </c>
      <c r="AM38" s="58">
        <f t="shared" si="8"/>
        <v>0</v>
      </c>
      <c r="AN38" s="58">
        <f t="shared" si="8"/>
        <v>0</v>
      </c>
      <c r="AO38" s="58">
        <f t="shared" si="8"/>
        <v>0</v>
      </c>
      <c r="AP38" s="58">
        <f t="shared" si="8"/>
        <v>0</v>
      </c>
      <c r="AQ38" s="58">
        <f t="shared" si="8"/>
        <v>0</v>
      </c>
      <c r="AR38" s="58">
        <f t="shared" si="8"/>
        <v>0</v>
      </c>
      <c r="AS38" s="58"/>
      <c r="AT38" s="56">
        <f>SUM(A37:AR37)</f>
        <v>418.70000000000005</v>
      </c>
      <c r="AU38" s="19"/>
      <c r="AV38" s="19"/>
      <c r="AW38" s="19"/>
      <c r="AX38" s="19"/>
      <c r="AY38" s="19"/>
      <c r="AZ38" s="19"/>
      <c r="BA38" s="20"/>
      <c r="BB38" s="20"/>
      <c r="BC38" s="20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60" ht="18.75" customHeight="1">
      <c r="A39" s="13"/>
      <c r="B39" s="14"/>
      <c r="C39" s="14"/>
      <c r="D39" s="14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5"/>
      <c r="V39" s="15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9"/>
      <c r="AV39" s="19"/>
      <c r="AW39" s="19"/>
      <c r="AX39" s="19"/>
      <c r="AY39" s="19"/>
      <c r="AZ39" s="19"/>
      <c r="BA39" s="23"/>
      <c r="BB39" s="23"/>
      <c r="BC39" s="23"/>
      <c r="BD39" s="9"/>
      <c r="BE39" s="9"/>
      <c r="BF39" s="9"/>
      <c r="BG39" s="9"/>
      <c r="BH39" s="9"/>
    </row>
    <row r="40" spans="1:60" ht="18.75" customHeight="1">
      <c r="A40" s="40" t="s">
        <v>94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9"/>
      <c r="AV40" s="19"/>
      <c r="AW40" s="19"/>
      <c r="AX40" s="19"/>
      <c r="AY40" s="19"/>
      <c r="AZ40" s="19"/>
      <c r="BA40" s="23"/>
      <c r="BB40" s="23"/>
      <c r="BC40" s="23"/>
      <c r="BD40" s="9"/>
      <c r="BE40" s="9"/>
      <c r="BF40" s="9"/>
      <c r="BG40" s="9"/>
      <c r="BH40" s="9"/>
    </row>
    <row r="41" spans="1:60" ht="18.75" customHeight="1">
      <c r="A41" s="25" t="s">
        <v>33</v>
      </c>
      <c r="B41" s="3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>
        <f>5.915</f>
        <v>5.915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37" t="s">
        <v>95</v>
      </c>
      <c r="AT41" s="17"/>
      <c r="AU41" s="19"/>
      <c r="AV41" s="19"/>
      <c r="AW41" s="19"/>
      <c r="AX41" s="19"/>
      <c r="AY41" s="19"/>
      <c r="AZ41" s="19"/>
      <c r="BA41" s="23"/>
      <c r="BB41" s="23"/>
      <c r="BC41" s="23"/>
      <c r="BD41" s="9"/>
      <c r="BE41" s="9"/>
      <c r="BF41" s="9"/>
      <c r="BG41" s="9"/>
      <c r="BH41" s="9"/>
    </row>
    <row r="42" spans="1:58" ht="18.75" customHeight="1">
      <c r="A42" s="57" t="s">
        <v>18</v>
      </c>
      <c r="B42" s="58">
        <f aca="true" t="shared" si="9" ref="B42:AR42">B41</f>
        <v>0</v>
      </c>
      <c r="C42" s="58">
        <f t="shared" si="9"/>
        <v>0</v>
      </c>
      <c r="D42" s="58">
        <f t="shared" si="9"/>
        <v>0</v>
      </c>
      <c r="E42" s="58">
        <f t="shared" si="9"/>
        <v>0</v>
      </c>
      <c r="F42" s="58">
        <f t="shared" si="9"/>
        <v>0</v>
      </c>
      <c r="G42" s="58">
        <f t="shared" si="9"/>
        <v>0</v>
      </c>
      <c r="H42" s="58">
        <f t="shared" si="9"/>
        <v>0</v>
      </c>
      <c r="I42" s="58">
        <f t="shared" si="9"/>
        <v>0</v>
      </c>
      <c r="J42" s="58">
        <f t="shared" si="9"/>
        <v>0</v>
      </c>
      <c r="K42" s="58">
        <f t="shared" si="9"/>
        <v>0</v>
      </c>
      <c r="L42" s="58">
        <f t="shared" si="9"/>
        <v>0</v>
      </c>
      <c r="M42" s="58">
        <f t="shared" si="9"/>
        <v>0</v>
      </c>
      <c r="N42" s="58">
        <f t="shared" si="9"/>
        <v>0</v>
      </c>
      <c r="O42" s="58">
        <f t="shared" si="9"/>
        <v>0</v>
      </c>
      <c r="P42" s="58">
        <f t="shared" si="9"/>
        <v>0</v>
      </c>
      <c r="Q42" s="58">
        <f t="shared" si="9"/>
        <v>0</v>
      </c>
      <c r="R42" s="58">
        <f t="shared" si="9"/>
        <v>0</v>
      </c>
      <c r="S42" s="58">
        <f t="shared" si="9"/>
        <v>0</v>
      </c>
      <c r="T42" s="58">
        <f t="shared" si="9"/>
        <v>0</v>
      </c>
      <c r="U42" s="58">
        <f t="shared" si="9"/>
        <v>0</v>
      </c>
      <c r="V42" s="58">
        <f t="shared" si="9"/>
        <v>0</v>
      </c>
      <c r="W42" s="58">
        <f t="shared" si="9"/>
        <v>0</v>
      </c>
      <c r="X42" s="58">
        <f t="shared" si="9"/>
        <v>0</v>
      </c>
      <c r="Y42" s="58">
        <f t="shared" si="9"/>
        <v>0</v>
      </c>
      <c r="Z42" s="58">
        <f t="shared" si="9"/>
        <v>0</v>
      </c>
      <c r="AA42" s="58">
        <f t="shared" si="9"/>
        <v>0</v>
      </c>
      <c r="AB42" s="58">
        <f t="shared" si="9"/>
        <v>5.915</v>
      </c>
      <c r="AC42" s="58">
        <f t="shared" si="9"/>
        <v>0</v>
      </c>
      <c r="AD42" s="58">
        <f t="shared" si="9"/>
        <v>0</v>
      </c>
      <c r="AE42" s="58">
        <f t="shared" si="9"/>
        <v>0</v>
      </c>
      <c r="AF42" s="58">
        <f t="shared" si="9"/>
        <v>0</v>
      </c>
      <c r="AG42" s="58">
        <f t="shared" si="9"/>
        <v>0</v>
      </c>
      <c r="AH42" s="58">
        <f t="shared" si="9"/>
        <v>0</v>
      </c>
      <c r="AI42" s="58">
        <f t="shared" si="9"/>
        <v>0</v>
      </c>
      <c r="AJ42" s="58">
        <f t="shared" si="9"/>
        <v>0</v>
      </c>
      <c r="AK42" s="58">
        <f t="shared" si="9"/>
        <v>0</v>
      </c>
      <c r="AL42" s="58">
        <f t="shared" si="9"/>
        <v>0</v>
      </c>
      <c r="AM42" s="58">
        <f t="shared" si="9"/>
        <v>0</v>
      </c>
      <c r="AN42" s="58">
        <f t="shared" si="9"/>
        <v>0</v>
      </c>
      <c r="AO42" s="58">
        <f t="shared" si="9"/>
        <v>0</v>
      </c>
      <c r="AP42" s="58">
        <f t="shared" si="9"/>
        <v>0</v>
      </c>
      <c r="AQ42" s="58">
        <f t="shared" si="9"/>
        <v>0</v>
      </c>
      <c r="AR42" s="58">
        <f t="shared" si="9"/>
        <v>0</v>
      </c>
      <c r="AS42" s="58" t="s">
        <v>96</v>
      </c>
      <c r="AT42" s="56">
        <f>SUM(A41:AR41)</f>
        <v>5.915</v>
      </c>
      <c r="AU42" s="19"/>
      <c r="AV42" s="19"/>
      <c r="AW42" s="19"/>
      <c r="AX42" s="19"/>
      <c r="AY42" s="23"/>
      <c r="AZ42" s="23"/>
      <c r="BA42" s="23"/>
      <c r="BB42" s="9"/>
      <c r="BC42" s="9"/>
      <c r="BD42" s="9"/>
      <c r="BE42" s="9"/>
      <c r="BF42" s="9"/>
    </row>
    <row r="43" spans="1:58" ht="18.75" customHeight="1">
      <c r="A43" s="13"/>
      <c r="B43" s="14"/>
      <c r="C43" s="14"/>
      <c r="D43" s="14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  <c r="V43" s="1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2"/>
      <c r="AV43" s="12"/>
      <c r="AW43" s="12"/>
      <c r="AX43" s="12"/>
      <c r="AY43" s="9"/>
      <c r="AZ43" s="9"/>
      <c r="BA43" s="9"/>
      <c r="BB43" s="9"/>
      <c r="BC43" s="9"/>
      <c r="BD43" s="9"/>
      <c r="BE43" s="9"/>
      <c r="BF43" s="9"/>
    </row>
    <row r="44" spans="1:58" ht="18.75" customHeight="1">
      <c r="A44" s="40" t="s">
        <v>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2"/>
      <c r="AV44" s="12"/>
      <c r="AW44" s="12"/>
      <c r="AX44" s="12"/>
      <c r="AY44" s="9"/>
      <c r="AZ44" s="9"/>
      <c r="BA44" s="9"/>
      <c r="BB44" s="9"/>
      <c r="BC44" s="9"/>
      <c r="BD44" s="9"/>
      <c r="BE44" s="9"/>
      <c r="BF44" s="9"/>
    </row>
    <row r="45" spans="1:58" ht="18.75" customHeight="1">
      <c r="A45" s="25" t="s">
        <v>23</v>
      </c>
      <c r="B45" s="36"/>
      <c r="C45" s="36"/>
      <c r="D45" s="36"/>
      <c r="E45" s="3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9"/>
      <c r="R45" s="39">
        <v>4.38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3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37" t="s">
        <v>77</v>
      </c>
      <c r="AT45" s="17"/>
      <c r="AU45" s="12"/>
      <c r="AV45" s="12"/>
      <c r="AW45" s="12"/>
      <c r="AX45" s="12"/>
      <c r="AY45" s="9"/>
      <c r="AZ45" s="9"/>
      <c r="BA45" s="9"/>
      <c r="BB45" s="9"/>
      <c r="BC45" s="9"/>
      <c r="BD45" s="9"/>
      <c r="BE45" s="9"/>
      <c r="BF45" s="9"/>
    </row>
    <row r="46" spans="1:58" ht="18.75" customHeight="1">
      <c r="A46" s="27" t="s">
        <v>24</v>
      </c>
      <c r="B46" s="60" t="s">
        <v>92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37" t="s">
        <v>88</v>
      </c>
      <c r="AT46" s="17"/>
      <c r="AU46" s="12"/>
      <c r="AV46" s="12"/>
      <c r="AW46" s="12"/>
      <c r="AX46" s="12"/>
      <c r="AY46" s="9"/>
      <c r="AZ46" s="9"/>
      <c r="BA46" s="9"/>
      <c r="BB46" s="9"/>
      <c r="BC46" s="9"/>
      <c r="BD46" s="9"/>
      <c r="BE46" s="9"/>
      <c r="BF46" s="9"/>
    </row>
    <row r="47" spans="1:58" ht="18.75" customHeight="1">
      <c r="A47" s="29" t="s">
        <v>19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v>2.13</v>
      </c>
      <c r="S47" s="30"/>
      <c r="T47" s="30"/>
      <c r="U47" s="30"/>
      <c r="V47" s="30"/>
      <c r="W47" s="30"/>
      <c r="X47" s="30"/>
      <c r="Y47" s="30"/>
      <c r="Z47" s="30"/>
      <c r="AA47" s="33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7" t="s">
        <v>91</v>
      </c>
      <c r="AT47" s="17"/>
      <c r="AU47" s="12"/>
      <c r="AV47" s="12"/>
      <c r="AW47" s="12"/>
      <c r="AX47" s="12"/>
      <c r="AY47" s="9"/>
      <c r="AZ47" s="9"/>
      <c r="BA47" s="9"/>
      <c r="BB47" s="9"/>
      <c r="BC47" s="9"/>
      <c r="BD47" s="9"/>
      <c r="BE47" s="9"/>
      <c r="BF47" s="9"/>
    </row>
    <row r="48" spans="1:58" ht="18.75" customHeight="1">
      <c r="A48" s="31" t="s">
        <v>25</v>
      </c>
      <c r="B48" s="61" t="s">
        <v>92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8"/>
      <c r="R48" s="5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7" t="s">
        <v>93</v>
      </c>
      <c r="AT48" s="17"/>
      <c r="AU48" s="12"/>
      <c r="AV48" s="12"/>
      <c r="AW48" s="12"/>
      <c r="AX48" s="12"/>
      <c r="AY48" s="9"/>
      <c r="AZ48" s="9"/>
      <c r="BA48" s="9"/>
      <c r="BB48" s="9"/>
      <c r="BC48" s="9"/>
      <c r="BD48" s="9"/>
      <c r="BE48" s="9"/>
      <c r="BF48" s="9"/>
    </row>
    <row r="49" spans="1:58" ht="18.75" customHeight="1">
      <c r="A49" s="57" t="s">
        <v>18</v>
      </c>
      <c r="B49" s="58">
        <f aca="true" t="shared" si="10" ref="B49:AR49">SUM(B45:B48)</f>
        <v>0</v>
      </c>
      <c r="C49" s="58">
        <f t="shared" si="10"/>
        <v>0</v>
      </c>
      <c r="D49" s="58">
        <f t="shared" si="10"/>
        <v>0</v>
      </c>
      <c r="E49" s="58">
        <f t="shared" si="10"/>
        <v>0</v>
      </c>
      <c r="F49" s="58">
        <f>SUM(F45:F48)</f>
        <v>0</v>
      </c>
      <c r="G49" s="58">
        <f t="shared" si="10"/>
        <v>0</v>
      </c>
      <c r="H49" s="58">
        <f t="shared" si="10"/>
        <v>0</v>
      </c>
      <c r="I49" s="58">
        <f t="shared" si="10"/>
        <v>0</v>
      </c>
      <c r="J49" s="58">
        <f t="shared" si="10"/>
        <v>0</v>
      </c>
      <c r="K49" s="58">
        <f t="shared" si="10"/>
        <v>0</v>
      </c>
      <c r="L49" s="58">
        <f t="shared" si="10"/>
        <v>0</v>
      </c>
      <c r="M49" s="58">
        <f t="shared" si="10"/>
        <v>0</v>
      </c>
      <c r="N49" s="58">
        <f t="shared" si="10"/>
        <v>0</v>
      </c>
      <c r="O49" s="58">
        <f>SUM(O45:O48)</f>
        <v>0</v>
      </c>
      <c r="P49" s="58">
        <f t="shared" si="10"/>
        <v>0</v>
      </c>
      <c r="Q49" s="58">
        <f t="shared" si="10"/>
        <v>0</v>
      </c>
      <c r="R49" s="58">
        <f t="shared" si="10"/>
        <v>6.51</v>
      </c>
      <c r="S49" s="58">
        <f t="shared" si="10"/>
        <v>0</v>
      </c>
      <c r="T49" s="58">
        <f t="shared" si="10"/>
        <v>0</v>
      </c>
      <c r="U49" s="58">
        <f t="shared" si="10"/>
        <v>0</v>
      </c>
      <c r="V49" s="58">
        <f>SUM(V45:V48)</f>
        <v>0</v>
      </c>
      <c r="W49" s="58">
        <f>SUM(W45:W48)</f>
        <v>0</v>
      </c>
      <c r="X49" s="58">
        <f>SUM(X45:X48)</f>
        <v>0</v>
      </c>
      <c r="Y49" s="58">
        <f t="shared" si="10"/>
        <v>0</v>
      </c>
      <c r="Z49" s="58">
        <f t="shared" si="10"/>
        <v>0</v>
      </c>
      <c r="AA49" s="58">
        <f t="shared" si="10"/>
        <v>0</v>
      </c>
      <c r="AB49" s="58">
        <f t="shared" si="10"/>
        <v>0</v>
      </c>
      <c r="AC49" s="58">
        <f t="shared" si="10"/>
        <v>0</v>
      </c>
      <c r="AD49" s="58">
        <f t="shared" si="10"/>
        <v>0</v>
      </c>
      <c r="AE49" s="58">
        <f t="shared" si="10"/>
        <v>0</v>
      </c>
      <c r="AF49" s="58">
        <f t="shared" si="10"/>
        <v>0</v>
      </c>
      <c r="AG49" s="58">
        <f t="shared" si="10"/>
        <v>0</v>
      </c>
      <c r="AH49" s="58">
        <f t="shared" si="10"/>
        <v>0</v>
      </c>
      <c r="AI49" s="58">
        <f t="shared" si="10"/>
        <v>0</v>
      </c>
      <c r="AJ49" s="58">
        <f t="shared" si="10"/>
        <v>0</v>
      </c>
      <c r="AK49" s="58">
        <f t="shared" si="10"/>
        <v>0</v>
      </c>
      <c r="AL49" s="58">
        <f t="shared" si="10"/>
        <v>0</v>
      </c>
      <c r="AM49" s="58">
        <f t="shared" si="10"/>
        <v>0</v>
      </c>
      <c r="AN49" s="58">
        <f t="shared" si="10"/>
        <v>0</v>
      </c>
      <c r="AO49" s="58">
        <f t="shared" si="10"/>
        <v>0</v>
      </c>
      <c r="AP49" s="58">
        <f t="shared" si="10"/>
        <v>0</v>
      </c>
      <c r="AQ49" s="58">
        <f t="shared" si="10"/>
        <v>0</v>
      </c>
      <c r="AR49" s="58">
        <f t="shared" si="10"/>
        <v>0</v>
      </c>
      <c r="AS49" s="58"/>
      <c r="AT49" s="56">
        <f>SUM(A49:AR49)</f>
        <v>6.51</v>
      </c>
      <c r="AU49" s="12"/>
      <c r="AV49" s="12"/>
      <c r="AW49" s="12"/>
      <c r="AX49" s="12"/>
      <c r="AY49" s="9"/>
      <c r="AZ49" s="9"/>
      <c r="BA49" s="9"/>
      <c r="BB49" s="9"/>
      <c r="BC49" s="9"/>
      <c r="BD49" s="9"/>
      <c r="BE49" s="9"/>
      <c r="BF49" s="9"/>
    </row>
    <row r="50" spans="1:58" ht="18.75" customHeight="1">
      <c r="A50" s="13"/>
      <c r="B50" s="14"/>
      <c r="C50" s="14"/>
      <c r="D50" s="14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5"/>
      <c r="V50" s="15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ht="18.75" customHeight="1">
      <c r="A51" s="41" t="s">
        <v>26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ht="18.75" customHeight="1">
      <c r="A52" s="25" t="s">
        <v>23</v>
      </c>
      <c r="B52" s="36"/>
      <c r="C52" s="36"/>
      <c r="D52" s="36"/>
      <c r="E52" s="3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9"/>
      <c r="R52" s="39">
        <v>53.48</v>
      </c>
      <c r="S52" s="26"/>
      <c r="T52" s="26"/>
      <c r="U52" s="26"/>
      <c r="V52" s="26"/>
      <c r="W52" s="26"/>
      <c r="X52" s="26"/>
      <c r="Y52" s="26"/>
      <c r="Z52" s="26"/>
      <c r="AA52" s="26">
        <v>12.23</v>
      </c>
      <c r="AB52" s="26">
        <v>87.2</v>
      </c>
      <c r="AC52" s="26">
        <v>1.96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37" t="s">
        <v>77</v>
      </c>
      <c r="AT52" s="17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ht="18.75" customHeight="1">
      <c r="A53" s="27" t="s">
        <v>24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>
        <v>45.68</v>
      </c>
      <c r="S53" s="28"/>
      <c r="T53" s="28"/>
      <c r="U53" s="28"/>
      <c r="V53" s="28"/>
      <c r="W53" s="28"/>
      <c r="X53" s="28"/>
      <c r="Y53" s="28"/>
      <c r="Z53" s="28"/>
      <c r="AA53" s="28">
        <v>10.98</v>
      </c>
      <c r="AB53" s="28">
        <v>62.5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37" t="s">
        <v>88</v>
      </c>
      <c r="AT53" s="17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ht="18.75" customHeight="1">
      <c r="A54" s="29" t="s">
        <v>19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v>46.98</v>
      </c>
      <c r="S54" s="30"/>
      <c r="T54" s="30"/>
      <c r="U54" s="30"/>
      <c r="V54" s="30"/>
      <c r="W54" s="30"/>
      <c r="X54" s="30"/>
      <c r="Y54" s="30"/>
      <c r="Z54" s="30"/>
      <c r="AA54" s="33">
        <v>10.3</v>
      </c>
      <c r="AB54" s="30">
        <v>87.85</v>
      </c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7" t="s">
        <v>91</v>
      </c>
      <c r="AT54" s="17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1:58" ht="18.75" customHeight="1">
      <c r="A55" s="31" t="s">
        <v>25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8"/>
      <c r="R55" s="59">
        <v>62.91</v>
      </c>
      <c r="S55" s="32"/>
      <c r="T55" s="32"/>
      <c r="U55" s="32"/>
      <c r="V55" s="32"/>
      <c r="W55" s="32"/>
      <c r="X55" s="32"/>
      <c r="Y55" s="32"/>
      <c r="Z55" s="32"/>
      <c r="AA55" s="32">
        <v>102.24</v>
      </c>
      <c r="AB55" s="32">
        <v>62.91</v>
      </c>
      <c r="AC55" s="32">
        <v>11.67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7" t="s">
        <v>93</v>
      </c>
      <c r="AT55" s="17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58" ht="18.75" customHeight="1">
      <c r="A56" s="57" t="s">
        <v>18</v>
      </c>
      <c r="B56" s="58">
        <f aca="true" t="shared" si="11" ref="B56:AR56">SUM(B52:B55)</f>
        <v>0</v>
      </c>
      <c r="C56" s="58">
        <f t="shared" si="11"/>
        <v>0</v>
      </c>
      <c r="D56" s="58">
        <f t="shared" si="11"/>
        <v>0</v>
      </c>
      <c r="E56" s="58">
        <f t="shared" si="11"/>
        <v>0</v>
      </c>
      <c r="F56" s="58">
        <f>SUM(F52:F55)</f>
        <v>0</v>
      </c>
      <c r="G56" s="58">
        <f t="shared" si="11"/>
        <v>0</v>
      </c>
      <c r="H56" s="58">
        <f t="shared" si="11"/>
        <v>0</v>
      </c>
      <c r="I56" s="58">
        <f t="shared" si="11"/>
        <v>0</v>
      </c>
      <c r="J56" s="58">
        <f t="shared" si="11"/>
        <v>0</v>
      </c>
      <c r="K56" s="58">
        <f t="shared" si="11"/>
        <v>0</v>
      </c>
      <c r="L56" s="58">
        <f t="shared" si="11"/>
        <v>0</v>
      </c>
      <c r="M56" s="58">
        <f t="shared" si="11"/>
        <v>0</v>
      </c>
      <c r="N56" s="58">
        <f t="shared" si="11"/>
        <v>0</v>
      </c>
      <c r="O56" s="58">
        <f>SUM(O52:O55)</f>
        <v>0</v>
      </c>
      <c r="P56" s="58">
        <f t="shared" si="11"/>
        <v>0</v>
      </c>
      <c r="Q56" s="58">
        <f t="shared" si="11"/>
        <v>0</v>
      </c>
      <c r="R56" s="58">
        <f t="shared" si="11"/>
        <v>209.04999999999998</v>
      </c>
      <c r="S56" s="58">
        <f t="shared" si="11"/>
        <v>0</v>
      </c>
      <c r="T56" s="58">
        <f t="shared" si="11"/>
        <v>0</v>
      </c>
      <c r="U56" s="58">
        <f t="shared" si="11"/>
        <v>0</v>
      </c>
      <c r="V56" s="58">
        <f>SUM(V52:V55)</f>
        <v>0</v>
      </c>
      <c r="W56" s="58">
        <f>SUM(W52:W55)</f>
        <v>0</v>
      </c>
      <c r="X56" s="58">
        <f>SUM(X52:X55)</f>
        <v>0</v>
      </c>
      <c r="Y56" s="58">
        <f t="shared" si="11"/>
        <v>0</v>
      </c>
      <c r="Z56" s="58">
        <f t="shared" si="11"/>
        <v>0</v>
      </c>
      <c r="AA56" s="58">
        <f t="shared" si="11"/>
        <v>135.75</v>
      </c>
      <c r="AB56" s="58">
        <f t="shared" si="11"/>
        <v>300.46</v>
      </c>
      <c r="AC56" s="58">
        <f t="shared" si="11"/>
        <v>13.629999999999999</v>
      </c>
      <c r="AD56" s="58">
        <f t="shared" si="11"/>
        <v>0</v>
      </c>
      <c r="AE56" s="58">
        <f t="shared" si="11"/>
        <v>0</v>
      </c>
      <c r="AF56" s="58">
        <f t="shared" si="11"/>
        <v>0</v>
      </c>
      <c r="AG56" s="58">
        <f t="shared" si="11"/>
        <v>0</v>
      </c>
      <c r="AH56" s="58">
        <f t="shared" si="11"/>
        <v>0</v>
      </c>
      <c r="AI56" s="58">
        <f t="shared" si="11"/>
        <v>0</v>
      </c>
      <c r="AJ56" s="58">
        <f t="shared" si="11"/>
        <v>0</v>
      </c>
      <c r="AK56" s="58">
        <f t="shared" si="11"/>
        <v>0</v>
      </c>
      <c r="AL56" s="58">
        <f t="shared" si="11"/>
        <v>0</v>
      </c>
      <c r="AM56" s="58">
        <f t="shared" si="11"/>
        <v>0</v>
      </c>
      <c r="AN56" s="58">
        <f t="shared" si="11"/>
        <v>0</v>
      </c>
      <c r="AO56" s="58">
        <f t="shared" si="11"/>
        <v>0</v>
      </c>
      <c r="AP56" s="58">
        <f t="shared" si="11"/>
        <v>0</v>
      </c>
      <c r="AQ56" s="58">
        <f t="shared" si="11"/>
        <v>0</v>
      </c>
      <c r="AR56" s="58">
        <f t="shared" si="11"/>
        <v>0</v>
      </c>
      <c r="AS56" s="58"/>
      <c r="AT56" s="56">
        <f>SUM(A56:AR56)</f>
        <v>658.89</v>
      </c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ht="18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58" ht="18.75" customHeight="1">
      <c r="A58" s="40" t="s">
        <v>20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ht="18.75" customHeight="1">
      <c r="A59" s="25" t="s">
        <v>23</v>
      </c>
      <c r="B59" s="36"/>
      <c r="C59" s="36"/>
      <c r="D59" s="36"/>
      <c r="E59" s="3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39"/>
      <c r="R59" s="39">
        <v>0.45</v>
      </c>
      <c r="S59" s="26"/>
      <c r="T59" s="26"/>
      <c r="U59" s="26"/>
      <c r="V59" s="26"/>
      <c r="W59" s="26"/>
      <c r="X59" s="26"/>
      <c r="Y59" s="26"/>
      <c r="Z59" s="26"/>
      <c r="AA59" s="26">
        <v>3.4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37" t="s">
        <v>77</v>
      </c>
      <c r="AT59" s="17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46" ht="18.75" customHeight="1">
      <c r="A60" s="27" t="s">
        <v>24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>
        <v>0.85</v>
      </c>
      <c r="S60" s="28"/>
      <c r="T60" s="28"/>
      <c r="U60" s="28"/>
      <c r="V60" s="28"/>
      <c r="W60" s="28"/>
      <c r="X60" s="28"/>
      <c r="Y60" s="28"/>
      <c r="Z60" s="28">
        <v>1.14</v>
      </c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37" t="s">
        <v>88</v>
      </c>
      <c r="AT60" s="17"/>
    </row>
    <row r="61" spans="1:46" ht="18.75" customHeight="1">
      <c r="A61" s="29" t="s">
        <v>19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f>1.45</f>
        <v>1.45</v>
      </c>
      <c r="S61" s="30"/>
      <c r="T61" s="30"/>
      <c r="U61" s="30"/>
      <c r="V61" s="30"/>
      <c r="W61" s="30"/>
      <c r="X61" s="30"/>
      <c r="Y61" s="30"/>
      <c r="Z61" s="30"/>
      <c r="AA61" s="33">
        <f>1.65</f>
        <v>1.65</v>
      </c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7" t="s">
        <v>91</v>
      </c>
      <c r="AT61" s="17"/>
    </row>
    <row r="62" spans="1:46" ht="18.75" customHeight="1">
      <c r="A62" s="31" t="s">
        <v>25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8"/>
      <c r="R62" s="59">
        <v>0.7</v>
      </c>
      <c r="S62" s="32"/>
      <c r="T62" s="32"/>
      <c r="U62" s="32"/>
      <c r="V62" s="32"/>
      <c r="W62" s="32"/>
      <c r="X62" s="32"/>
      <c r="Y62" s="32"/>
      <c r="Z62" s="32">
        <v>1.15</v>
      </c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7" t="s">
        <v>93</v>
      </c>
      <c r="AT62" s="17"/>
    </row>
    <row r="63" spans="1:46" ht="18.75" customHeight="1">
      <c r="A63" s="57" t="s">
        <v>18</v>
      </c>
      <c r="B63" s="58">
        <f aca="true" t="shared" si="12" ref="B63:AR63">SUM(B59:B62)</f>
        <v>0</v>
      </c>
      <c r="C63" s="58">
        <f t="shared" si="12"/>
        <v>0</v>
      </c>
      <c r="D63" s="58">
        <f t="shared" si="12"/>
        <v>0</v>
      </c>
      <c r="E63" s="58">
        <f t="shared" si="12"/>
        <v>0</v>
      </c>
      <c r="F63" s="58">
        <f>SUM(F59:F62)</f>
        <v>0</v>
      </c>
      <c r="G63" s="58">
        <f t="shared" si="12"/>
        <v>0</v>
      </c>
      <c r="H63" s="58">
        <f t="shared" si="12"/>
        <v>0</v>
      </c>
      <c r="I63" s="58">
        <f t="shared" si="12"/>
        <v>0</v>
      </c>
      <c r="J63" s="58">
        <f t="shared" si="12"/>
        <v>0</v>
      </c>
      <c r="K63" s="58">
        <f t="shared" si="12"/>
        <v>0</v>
      </c>
      <c r="L63" s="58">
        <f t="shared" si="12"/>
        <v>0</v>
      </c>
      <c r="M63" s="58">
        <f t="shared" si="12"/>
        <v>0</v>
      </c>
      <c r="N63" s="58">
        <f t="shared" si="12"/>
        <v>0</v>
      </c>
      <c r="O63" s="58">
        <f>SUM(O59:O62)</f>
        <v>0</v>
      </c>
      <c r="P63" s="58">
        <f t="shared" si="12"/>
        <v>0</v>
      </c>
      <c r="Q63" s="58">
        <f t="shared" si="12"/>
        <v>0</v>
      </c>
      <c r="R63" s="58">
        <f t="shared" si="12"/>
        <v>3.45</v>
      </c>
      <c r="S63" s="58">
        <f t="shared" si="12"/>
        <v>0</v>
      </c>
      <c r="T63" s="58">
        <f t="shared" si="12"/>
        <v>0</v>
      </c>
      <c r="U63" s="58">
        <f t="shared" si="12"/>
        <v>0</v>
      </c>
      <c r="V63" s="58">
        <f>SUM(V59:V62)</f>
        <v>0</v>
      </c>
      <c r="W63" s="58">
        <f>SUM(W59:W62)</f>
        <v>0</v>
      </c>
      <c r="X63" s="58">
        <f>SUM(X59:X62)</f>
        <v>0</v>
      </c>
      <c r="Y63" s="58">
        <f t="shared" si="12"/>
        <v>0</v>
      </c>
      <c r="Z63" s="58">
        <f t="shared" si="12"/>
        <v>2.29</v>
      </c>
      <c r="AA63" s="58">
        <f t="shared" si="12"/>
        <v>5.05</v>
      </c>
      <c r="AB63" s="58">
        <f t="shared" si="12"/>
        <v>0</v>
      </c>
      <c r="AC63" s="58">
        <f t="shared" si="12"/>
        <v>0</v>
      </c>
      <c r="AD63" s="58">
        <f t="shared" si="12"/>
        <v>0</v>
      </c>
      <c r="AE63" s="58">
        <f t="shared" si="12"/>
        <v>0</v>
      </c>
      <c r="AF63" s="58">
        <f t="shared" si="12"/>
        <v>0</v>
      </c>
      <c r="AG63" s="58">
        <f t="shared" si="12"/>
        <v>0</v>
      </c>
      <c r="AH63" s="58">
        <f t="shared" si="12"/>
        <v>0</v>
      </c>
      <c r="AI63" s="58">
        <f t="shared" si="12"/>
        <v>0</v>
      </c>
      <c r="AJ63" s="58">
        <f t="shared" si="12"/>
        <v>0</v>
      </c>
      <c r="AK63" s="58">
        <f t="shared" si="12"/>
        <v>0</v>
      </c>
      <c r="AL63" s="58">
        <f t="shared" si="12"/>
        <v>0</v>
      </c>
      <c r="AM63" s="58">
        <f t="shared" si="12"/>
        <v>0</v>
      </c>
      <c r="AN63" s="58">
        <f t="shared" si="12"/>
        <v>0</v>
      </c>
      <c r="AO63" s="58">
        <f t="shared" si="12"/>
        <v>0</v>
      </c>
      <c r="AP63" s="58">
        <f t="shared" si="12"/>
        <v>0</v>
      </c>
      <c r="AQ63" s="58">
        <f t="shared" si="12"/>
        <v>0</v>
      </c>
      <c r="AR63" s="58">
        <f t="shared" si="12"/>
        <v>0</v>
      </c>
      <c r="AS63" s="58"/>
      <c r="AT63" s="56">
        <f>SUM(A63:AR63)</f>
        <v>10.79</v>
      </c>
    </row>
    <row r="64" spans="1:46" ht="18.75" customHeight="1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1:46" ht="18.75" customHeight="1">
      <c r="A65" s="40" t="s">
        <v>43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1:46" ht="18.75" customHeight="1">
      <c r="A66" s="25" t="s">
        <v>23</v>
      </c>
      <c r="B66" s="36"/>
      <c r="C66" s="36"/>
      <c r="D66" s="36"/>
      <c r="E66" s="3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9"/>
      <c r="R66" s="39">
        <v>68.5</v>
      </c>
      <c r="S66" s="26"/>
      <c r="T66" s="26"/>
      <c r="U66" s="26"/>
      <c r="V66" s="26"/>
      <c r="W66" s="26"/>
      <c r="X66" s="26"/>
      <c r="Y66" s="26"/>
      <c r="Z66" s="26"/>
      <c r="AA66" s="26">
        <v>1.4</v>
      </c>
      <c r="AB66" s="26">
        <v>43.24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37" t="s">
        <v>77</v>
      </c>
      <c r="AT66" s="17"/>
    </row>
    <row r="67" spans="1:46" ht="18.75" customHeight="1">
      <c r="A67" s="27" t="s">
        <v>24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>
        <v>65.35</v>
      </c>
      <c r="S67" s="28"/>
      <c r="T67" s="28"/>
      <c r="U67" s="28"/>
      <c r="V67" s="28"/>
      <c r="W67" s="28"/>
      <c r="X67" s="28"/>
      <c r="Y67" s="28"/>
      <c r="Z67" s="28"/>
      <c r="AA67" s="28">
        <v>1.26</v>
      </c>
      <c r="AB67" s="28">
        <v>38.01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37" t="s">
        <v>88</v>
      </c>
      <c r="AT67" s="17"/>
    </row>
    <row r="68" spans="1:46" ht="18.75" customHeight="1">
      <c r="A68" s="29" t="s">
        <v>19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60.34</v>
      </c>
      <c r="S68" s="30"/>
      <c r="T68" s="30"/>
      <c r="U68" s="30"/>
      <c r="V68" s="30"/>
      <c r="W68" s="30"/>
      <c r="X68" s="30"/>
      <c r="Y68" s="30"/>
      <c r="Z68" s="30"/>
      <c r="AA68" s="33">
        <v>1.17</v>
      </c>
      <c r="AB68" s="30">
        <v>38.17</v>
      </c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7" t="s">
        <v>91</v>
      </c>
      <c r="AT68" s="17"/>
    </row>
    <row r="69" spans="1:46" ht="18.75" customHeight="1">
      <c r="A69" s="31" t="s">
        <v>25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8"/>
      <c r="R69" s="59">
        <v>58.35</v>
      </c>
      <c r="S69" s="32"/>
      <c r="T69" s="32"/>
      <c r="U69" s="32"/>
      <c r="V69" s="32"/>
      <c r="W69" s="32"/>
      <c r="X69" s="32"/>
      <c r="Y69" s="32"/>
      <c r="Z69" s="32"/>
      <c r="AA69" s="32">
        <v>2.25</v>
      </c>
      <c r="AB69" s="32">
        <v>38.95</v>
      </c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7" t="s">
        <v>93</v>
      </c>
      <c r="AT69" s="17"/>
    </row>
    <row r="70" spans="1:46" ht="18.75" customHeight="1">
      <c r="A70" s="57" t="s">
        <v>18</v>
      </c>
      <c r="B70" s="58">
        <f aca="true" t="shared" si="13" ref="B70:AR70">SUM(B66:B69)</f>
        <v>0</v>
      </c>
      <c r="C70" s="58">
        <f t="shared" si="13"/>
        <v>0</v>
      </c>
      <c r="D70" s="58">
        <f t="shared" si="13"/>
        <v>0</v>
      </c>
      <c r="E70" s="58">
        <f t="shared" si="13"/>
        <v>0</v>
      </c>
      <c r="F70" s="58">
        <f>SUM(F66:F69)</f>
        <v>0</v>
      </c>
      <c r="G70" s="58">
        <f t="shared" si="13"/>
        <v>0</v>
      </c>
      <c r="H70" s="58">
        <f t="shared" si="13"/>
        <v>0</v>
      </c>
      <c r="I70" s="58">
        <f t="shared" si="13"/>
        <v>0</v>
      </c>
      <c r="J70" s="58">
        <f t="shared" si="13"/>
        <v>0</v>
      </c>
      <c r="K70" s="58">
        <f t="shared" si="13"/>
        <v>0</v>
      </c>
      <c r="L70" s="58">
        <f t="shared" si="13"/>
        <v>0</v>
      </c>
      <c r="M70" s="58">
        <f t="shared" si="13"/>
        <v>0</v>
      </c>
      <c r="N70" s="58">
        <f t="shared" si="13"/>
        <v>0</v>
      </c>
      <c r="O70" s="58">
        <f>SUM(O66:O69)</f>
        <v>0</v>
      </c>
      <c r="P70" s="58">
        <f t="shared" si="13"/>
        <v>0</v>
      </c>
      <c r="Q70" s="58">
        <f t="shared" si="13"/>
        <v>0</v>
      </c>
      <c r="R70" s="58">
        <f t="shared" si="13"/>
        <v>252.54</v>
      </c>
      <c r="S70" s="58">
        <f t="shared" si="13"/>
        <v>0</v>
      </c>
      <c r="T70" s="58">
        <f t="shared" si="13"/>
        <v>0</v>
      </c>
      <c r="U70" s="58">
        <f t="shared" si="13"/>
        <v>0</v>
      </c>
      <c r="V70" s="58">
        <f>SUM(V66:V69)</f>
        <v>0</v>
      </c>
      <c r="W70" s="58">
        <f>SUM(W66:W69)</f>
        <v>0</v>
      </c>
      <c r="X70" s="58">
        <f>SUM(X66:X69)</f>
        <v>0</v>
      </c>
      <c r="Y70" s="58">
        <f t="shared" si="13"/>
        <v>0</v>
      </c>
      <c r="Z70" s="58">
        <f t="shared" si="13"/>
        <v>0</v>
      </c>
      <c r="AA70" s="58">
        <f t="shared" si="13"/>
        <v>6.08</v>
      </c>
      <c r="AB70" s="58">
        <f t="shared" si="13"/>
        <v>158.37</v>
      </c>
      <c r="AC70" s="58">
        <f t="shared" si="13"/>
        <v>0</v>
      </c>
      <c r="AD70" s="58">
        <f t="shared" si="13"/>
        <v>0</v>
      </c>
      <c r="AE70" s="58">
        <f t="shared" si="13"/>
        <v>0</v>
      </c>
      <c r="AF70" s="58">
        <f t="shared" si="13"/>
        <v>0</v>
      </c>
      <c r="AG70" s="58">
        <f t="shared" si="13"/>
        <v>0</v>
      </c>
      <c r="AH70" s="58">
        <f t="shared" si="13"/>
        <v>0</v>
      </c>
      <c r="AI70" s="58">
        <f t="shared" si="13"/>
        <v>0</v>
      </c>
      <c r="AJ70" s="58">
        <f t="shared" si="13"/>
        <v>0</v>
      </c>
      <c r="AK70" s="58">
        <f t="shared" si="13"/>
        <v>0</v>
      </c>
      <c r="AL70" s="58">
        <f t="shared" si="13"/>
        <v>0</v>
      </c>
      <c r="AM70" s="58">
        <f t="shared" si="13"/>
        <v>0</v>
      </c>
      <c r="AN70" s="58">
        <f t="shared" si="13"/>
        <v>0</v>
      </c>
      <c r="AO70" s="58">
        <f t="shared" si="13"/>
        <v>0</v>
      </c>
      <c r="AP70" s="58">
        <f t="shared" si="13"/>
        <v>0</v>
      </c>
      <c r="AQ70" s="58">
        <f t="shared" si="13"/>
        <v>0</v>
      </c>
      <c r="AR70" s="58">
        <f t="shared" si="13"/>
        <v>0</v>
      </c>
      <c r="AS70" s="58"/>
      <c r="AT70" s="56">
        <f>SUM(A70:AR70)</f>
        <v>416.99</v>
      </c>
    </row>
    <row r="71" spans="1:46" ht="18.75" customHeight="1">
      <c r="A71" s="1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1:46" ht="18.75" customHeight="1">
      <c r="A72" s="40" t="s">
        <v>21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1:46" ht="18.75" customHeight="1">
      <c r="A73" s="25" t="s">
        <v>23</v>
      </c>
      <c r="B73" s="36"/>
      <c r="C73" s="36"/>
      <c r="D73" s="36"/>
      <c r="E73" s="3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39"/>
      <c r="R73" s="39">
        <v>4.07</v>
      </c>
      <c r="S73" s="26"/>
      <c r="T73" s="26"/>
      <c r="U73" s="26"/>
      <c r="V73" s="26"/>
      <c r="W73" s="26"/>
      <c r="X73" s="26"/>
      <c r="Y73" s="26"/>
      <c r="Z73" s="26"/>
      <c r="AA73" s="26">
        <v>7.09</v>
      </c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37" t="s">
        <v>77</v>
      </c>
      <c r="AT73" s="17"/>
    </row>
    <row r="74" spans="1:46" ht="18.75" customHeight="1">
      <c r="A74" s="27" t="s">
        <v>24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>
        <v>4.08</v>
      </c>
      <c r="S74" s="28"/>
      <c r="T74" s="28"/>
      <c r="U74" s="28"/>
      <c r="V74" s="28"/>
      <c r="W74" s="28"/>
      <c r="X74" s="28"/>
      <c r="Y74" s="28"/>
      <c r="Z74" s="28"/>
      <c r="AA74" s="28">
        <v>7.1</v>
      </c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37" t="s">
        <v>88</v>
      </c>
      <c r="AT74" s="17"/>
    </row>
    <row r="75" spans="1:46" ht="18.75" customHeight="1">
      <c r="A75" s="29" t="s">
        <v>19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4.07</v>
      </c>
      <c r="S75" s="30"/>
      <c r="T75" s="30"/>
      <c r="U75" s="30"/>
      <c r="V75" s="30"/>
      <c r="W75" s="30"/>
      <c r="X75" s="30"/>
      <c r="Y75" s="30"/>
      <c r="Z75" s="30"/>
      <c r="AA75" s="33">
        <v>7.11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7" t="s">
        <v>91</v>
      </c>
      <c r="AT75" s="17"/>
    </row>
    <row r="76" spans="1:46" ht="18.75" customHeight="1">
      <c r="A76" s="31" t="s">
        <v>25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8"/>
      <c r="R76" s="59">
        <v>4.08</v>
      </c>
      <c r="S76" s="32"/>
      <c r="T76" s="32"/>
      <c r="U76" s="32"/>
      <c r="V76" s="32"/>
      <c r="W76" s="32"/>
      <c r="X76" s="32"/>
      <c r="Y76" s="32"/>
      <c r="Z76" s="32"/>
      <c r="AA76" s="32">
        <v>7.12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7" t="s">
        <v>93</v>
      </c>
      <c r="AT76" s="17"/>
    </row>
    <row r="77" spans="1:46" ht="18.75" customHeight="1">
      <c r="A77" s="57" t="s">
        <v>18</v>
      </c>
      <c r="B77" s="58">
        <f aca="true" t="shared" si="14" ref="B77:AR77">SUM(B73:B76)</f>
        <v>0</v>
      </c>
      <c r="C77" s="58">
        <f t="shared" si="14"/>
        <v>0</v>
      </c>
      <c r="D77" s="58">
        <f t="shared" si="14"/>
        <v>0</v>
      </c>
      <c r="E77" s="58">
        <f t="shared" si="14"/>
        <v>0</v>
      </c>
      <c r="F77" s="58">
        <f>SUM(F73:F76)</f>
        <v>0</v>
      </c>
      <c r="G77" s="58">
        <f t="shared" si="14"/>
        <v>0</v>
      </c>
      <c r="H77" s="58">
        <f t="shared" si="14"/>
        <v>0</v>
      </c>
      <c r="I77" s="58">
        <f t="shared" si="14"/>
        <v>0</v>
      </c>
      <c r="J77" s="58">
        <f t="shared" si="14"/>
        <v>0</v>
      </c>
      <c r="K77" s="58">
        <f t="shared" si="14"/>
        <v>0</v>
      </c>
      <c r="L77" s="58">
        <f t="shared" si="14"/>
        <v>0</v>
      </c>
      <c r="M77" s="58">
        <f t="shared" si="14"/>
        <v>0</v>
      </c>
      <c r="N77" s="58">
        <f t="shared" si="14"/>
        <v>0</v>
      </c>
      <c r="O77" s="58">
        <f>SUM(O73:O76)</f>
        <v>0</v>
      </c>
      <c r="P77" s="58">
        <f t="shared" si="14"/>
        <v>0</v>
      </c>
      <c r="Q77" s="58">
        <f t="shared" si="14"/>
        <v>0</v>
      </c>
      <c r="R77" s="58">
        <f t="shared" si="14"/>
        <v>16.3</v>
      </c>
      <c r="S77" s="58">
        <f t="shared" si="14"/>
        <v>0</v>
      </c>
      <c r="T77" s="58">
        <f t="shared" si="14"/>
        <v>0</v>
      </c>
      <c r="U77" s="58">
        <f t="shared" si="14"/>
        <v>0</v>
      </c>
      <c r="V77" s="58">
        <f>SUM(V73:V76)</f>
        <v>0</v>
      </c>
      <c r="W77" s="58">
        <f>SUM(W73:W76)</f>
        <v>0</v>
      </c>
      <c r="X77" s="58">
        <f>SUM(X73:X76)</f>
        <v>0</v>
      </c>
      <c r="Y77" s="58">
        <f t="shared" si="14"/>
        <v>0</v>
      </c>
      <c r="Z77" s="58">
        <f t="shared" si="14"/>
        <v>0</v>
      </c>
      <c r="AA77" s="58">
        <f t="shared" si="14"/>
        <v>28.42</v>
      </c>
      <c r="AB77" s="58">
        <f t="shared" si="14"/>
        <v>0</v>
      </c>
      <c r="AC77" s="58">
        <f t="shared" si="14"/>
        <v>0</v>
      </c>
      <c r="AD77" s="58">
        <f t="shared" si="14"/>
        <v>0</v>
      </c>
      <c r="AE77" s="58">
        <f t="shared" si="14"/>
        <v>0</v>
      </c>
      <c r="AF77" s="58">
        <f t="shared" si="14"/>
        <v>0</v>
      </c>
      <c r="AG77" s="58">
        <f t="shared" si="14"/>
        <v>0</v>
      </c>
      <c r="AH77" s="58">
        <f t="shared" si="14"/>
        <v>0</v>
      </c>
      <c r="AI77" s="58">
        <f t="shared" si="14"/>
        <v>0</v>
      </c>
      <c r="AJ77" s="58">
        <f t="shared" si="14"/>
        <v>0</v>
      </c>
      <c r="AK77" s="58">
        <f t="shared" si="14"/>
        <v>0</v>
      </c>
      <c r="AL77" s="58">
        <f t="shared" si="14"/>
        <v>0</v>
      </c>
      <c r="AM77" s="58">
        <f t="shared" si="14"/>
        <v>0</v>
      </c>
      <c r="AN77" s="58">
        <f t="shared" si="14"/>
        <v>0</v>
      </c>
      <c r="AO77" s="58">
        <f t="shared" si="14"/>
        <v>0</v>
      </c>
      <c r="AP77" s="58">
        <f t="shared" si="14"/>
        <v>0</v>
      </c>
      <c r="AQ77" s="58">
        <f t="shared" si="14"/>
        <v>0</v>
      </c>
      <c r="AR77" s="58">
        <f t="shared" si="14"/>
        <v>0</v>
      </c>
      <c r="AS77" s="58"/>
      <c r="AT77" s="56">
        <f>SUM(A77:AR77)</f>
        <v>44.72</v>
      </c>
    </row>
    <row r="78" spans="1:46" ht="18.75" customHeight="1">
      <c r="A78" s="1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1:46" ht="18.75" customHeight="1">
      <c r="A79" s="40" t="s">
        <v>31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1:46" ht="25.5">
      <c r="A80" s="25" t="s">
        <v>23</v>
      </c>
      <c r="B80" s="36"/>
      <c r="C80" s="36"/>
      <c r="D80" s="36"/>
      <c r="E80" s="36"/>
      <c r="F80" s="26">
        <v>12</v>
      </c>
      <c r="G80" s="26"/>
      <c r="H80" s="26"/>
      <c r="I80" s="26"/>
      <c r="J80" s="26"/>
      <c r="K80" s="26"/>
      <c r="L80" s="26"/>
      <c r="M80" s="26">
        <v>16</v>
      </c>
      <c r="N80" s="26">
        <v>17</v>
      </c>
      <c r="O80" s="26">
        <v>44</v>
      </c>
      <c r="P80" s="26">
        <v>1</v>
      </c>
      <c r="Q80" s="39"/>
      <c r="R80" s="39"/>
      <c r="S80" s="26">
        <v>222</v>
      </c>
      <c r="T80" s="26"/>
      <c r="U80" s="26"/>
      <c r="V80" s="26">
        <v>100</v>
      </c>
      <c r="W80" s="26"/>
      <c r="X80" s="26">
        <v>28</v>
      </c>
      <c r="Y80" s="26">
        <v>46</v>
      </c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37" t="s">
        <v>77</v>
      </c>
      <c r="AT80" s="17"/>
    </row>
    <row r="81" spans="1:46" ht="18.75" customHeight="1">
      <c r="A81" s="27" t="s">
        <v>24</v>
      </c>
      <c r="B81" s="28"/>
      <c r="C81" s="28"/>
      <c r="D81" s="28"/>
      <c r="E81" s="28"/>
      <c r="F81" s="28">
        <v>10</v>
      </c>
      <c r="G81" s="28"/>
      <c r="H81" s="28"/>
      <c r="I81" s="28"/>
      <c r="J81" s="28"/>
      <c r="K81" s="28"/>
      <c r="L81" s="28"/>
      <c r="M81" s="28">
        <v>14</v>
      </c>
      <c r="N81" s="28">
        <v>15</v>
      </c>
      <c r="O81" s="28">
        <v>40</v>
      </c>
      <c r="P81" s="28">
        <v>1</v>
      </c>
      <c r="Q81" s="28"/>
      <c r="R81" s="28"/>
      <c r="S81" s="28">
        <v>202</v>
      </c>
      <c r="T81" s="28"/>
      <c r="U81" s="28"/>
      <c r="V81" s="28">
        <v>98</v>
      </c>
      <c r="W81" s="28"/>
      <c r="X81" s="28">
        <v>21</v>
      </c>
      <c r="Y81" s="28">
        <v>40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37" t="s">
        <v>88</v>
      </c>
      <c r="AT81" s="17"/>
    </row>
    <row r="82" spans="1:46" ht="18.75" customHeight="1">
      <c r="A82" s="29" t="s">
        <v>19</v>
      </c>
      <c r="B82" s="30"/>
      <c r="C82" s="30"/>
      <c r="D82" s="30"/>
      <c r="E82" s="30"/>
      <c r="F82" s="30">
        <v>11</v>
      </c>
      <c r="G82" s="30"/>
      <c r="H82" s="30"/>
      <c r="I82" s="30"/>
      <c r="J82" s="30"/>
      <c r="K82" s="30"/>
      <c r="L82" s="30"/>
      <c r="M82" s="30">
        <v>13</v>
      </c>
      <c r="N82" s="30">
        <v>15</v>
      </c>
      <c r="O82" s="30">
        <v>38</v>
      </c>
      <c r="P82" s="30">
        <v>1</v>
      </c>
      <c r="Q82" s="30"/>
      <c r="R82" s="30"/>
      <c r="S82" s="30">
        <v>203</v>
      </c>
      <c r="T82" s="30"/>
      <c r="U82" s="30"/>
      <c r="V82" s="30">
        <v>99</v>
      </c>
      <c r="W82" s="30"/>
      <c r="X82" s="30">
        <v>20</v>
      </c>
      <c r="Y82" s="30">
        <v>41</v>
      </c>
      <c r="Z82" s="30"/>
      <c r="AA82" s="33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7" t="s">
        <v>91</v>
      </c>
      <c r="AT82" s="17"/>
    </row>
    <row r="83" spans="1:46" ht="18.75" customHeight="1">
      <c r="A83" s="31" t="s">
        <v>25</v>
      </c>
      <c r="B83" s="32"/>
      <c r="C83" s="32"/>
      <c r="D83" s="32"/>
      <c r="E83" s="32"/>
      <c r="F83" s="32">
        <v>13</v>
      </c>
      <c r="G83" s="32"/>
      <c r="H83" s="32"/>
      <c r="I83" s="32"/>
      <c r="J83" s="32"/>
      <c r="K83" s="32"/>
      <c r="L83" s="32"/>
      <c r="M83" s="32">
        <v>14</v>
      </c>
      <c r="N83" s="32">
        <v>14</v>
      </c>
      <c r="O83" s="32">
        <v>40</v>
      </c>
      <c r="P83" s="32">
        <v>2</v>
      </c>
      <c r="Q83" s="38"/>
      <c r="R83" s="59"/>
      <c r="S83" s="32">
        <v>208</v>
      </c>
      <c r="T83" s="32"/>
      <c r="U83" s="32"/>
      <c r="V83" s="32">
        <v>101</v>
      </c>
      <c r="W83" s="32"/>
      <c r="X83" s="32">
        <v>22</v>
      </c>
      <c r="Y83" s="32">
        <v>42</v>
      </c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7" t="s">
        <v>93</v>
      </c>
      <c r="AT83" s="17"/>
    </row>
    <row r="84" spans="1:46" ht="18.75" customHeight="1">
      <c r="A84" s="57" t="s">
        <v>18</v>
      </c>
      <c r="B84" s="58">
        <f aca="true" t="shared" si="15" ref="B84:AR84">SUM(B80:B83)</f>
        <v>0</v>
      </c>
      <c r="C84" s="58">
        <f t="shared" si="15"/>
        <v>0</v>
      </c>
      <c r="D84" s="58">
        <f t="shared" si="15"/>
        <v>0</v>
      </c>
      <c r="E84" s="58">
        <f t="shared" si="15"/>
        <v>0</v>
      </c>
      <c r="F84" s="58">
        <f>SUM(F80:F83)</f>
        <v>46</v>
      </c>
      <c r="G84" s="58">
        <f t="shared" si="15"/>
        <v>0</v>
      </c>
      <c r="H84" s="58">
        <f t="shared" si="15"/>
        <v>0</v>
      </c>
      <c r="I84" s="58">
        <f t="shared" si="15"/>
        <v>0</v>
      </c>
      <c r="J84" s="58">
        <f t="shared" si="15"/>
        <v>0</v>
      </c>
      <c r="K84" s="58">
        <f t="shared" si="15"/>
        <v>0</v>
      </c>
      <c r="L84" s="58">
        <f t="shared" si="15"/>
        <v>0</v>
      </c>
      <c r="M84" s="58">
        <f t="shared" si="15"/>
        <v>57</v>
      </c>
      <c r="N84" s="58">
        <f t="shared" si="15"/>
        <v>61</v>
      </c>
      <c r="O84" s="58">
        <f>SUM(O80:O83)</f>
        <v>162</v>
      </c>
      <c r="P84" s="58">
        <f t="shared" si="15"/>
        <v>5</v>
      </c>
      <c r="Q84" s="58">
        <f t="shared" si="15"/>
        <v>0</v>
      </c>
      <c r="R84" s="58">
        <f t="shared" si="15"/>
        <v>0</v>
      </c>
      <c r="S84" s="58">
        <f t="shared" si="15"/>
        <v>835</v>
      </c>
      <c r="T84" s="58">
        <f t="shared" si="15"/>
        <v>0</v>
      </c>
      <c r="U84" s="58">
        <f t="shared" si="15"/>
        <v>0</v>
      </c>
      <c r="V84" s="58">
        <f>SUM(V80:V83)</f>
        <v>398</v>
      </c>
      <c r="W84" s="58">
        <f>SUM(W80:W83)</f>
        <v>0</v>
      </c>
      <c r="X84" s="58">
        <f>SUM(X80:X83)</f>
        <v>91</v>
      </c>
      <c r="Y84" s="58">
        <f t="shared" si="15"/>
        <v>169</v>
      </c>
      <c r="Z84" s="58">
        <f t="shared" si="15"/>
        <v>0</v>
      </c>
      <c r="AA84" s="58">
        <f t="shared" si="15"/>
        <v>0</v>
      </c>
      <c r="AB84" s="58">
        <f t="shared" si="15"/>
        <v>0</v>
      </c>
      <c r="AC84" s="58">
        <f t="shared" si="15"/>
        <v>0</v>
      </c>
      <c r="AD84" s="58">
        <f t="shared" si="15"/>
        <v>0</v>
      </c>
      <c r="AE84" s="58">
        <f t="shared" si="15"/>
        <v>0</v>
      </c>
      <c r="AF84" s="58">
        <f t="shared" si="15"/>
        <v>0</v>
      </c>
      <c r="AG84" s="58">
        <f t="shared" si="15"/>
        <v>0</v>
      </c>
      <c r="AH84" s="58">
        <f t="shared" si="15"/>
        <v>0</v>
      </c>
      <c r="AI84" s="58">
        <f t="shared" si="15"/>
        <v>0</v>
      </c>
      <c r="AJ84" s="58">
        <f t="shared" si="15"/>
        <v>0</v>
      </c>
      <c r="AK84" s="58">
        <f t="shared" si="15"/>
        <v>0</v>
      </c>
      <c r="AL84" s="58">
        <f t="shared" si="15"/>
        <v>0</v>
      </c>
      <c r="AM84" s="58">
        <f t="shared" si="15"/>
        <v>0</v>
      </c>
      <c r="AN84" s="58">
        <f t="shared" si="15"/>
        <v>0</v>
      </c>
      <c r="AO84" s="58">
        <f t="shared" si="15"/>
        <v>0</v>
      </c>
      <c r="AP84" s="58">
        <f t="shared" si="15"/>
        <v>0</v>
      </c>
      <c r="AQ84" s="58">
        <f t="shared" si="15"/>
        <v>0</v>
      </c>
      <c r="AR84" s="58">
        <f t="shared" si="15"/>
        <v>0</v>
      </c>
      <c r="AS84" s="58"/>
      <c r="AT84" s="56">
        <f>SUM(A84:AR84)</f>
        <v>1824</v>
      </c>
    </row>
    <row r="85" spans="1:46" ht="18.75" customHeight="1">
      <c r="A85" s="1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1:46" ht="18.75" customHeight="1">
      <c r="A86" s="40" t="s">
        <v>30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1:46" ht="18.75" customHeight="1">
      <c r="A87" s="25" t="s">
        <v>23</v>
      </c>
      <c r="B87" s="36"/>
      <c r="C87" s="36"/>
      <c r="D87" s="36"/>
      <c r="E87" s="3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39"/>
      <c r="R87" s="39">
        <v>31.91</v>
      </c>
      <c r="S87" s="26"/>
      <c r="T87" s="26"/>
      <c r="U87" s="26">
        <v>1.01</v>
      </c>
      <c r="V87" s="26"/>
      <c r="W87" s="26"/>
      <c r="X87" s="26"/>
      <c r="Y87" s="26"/>
      <c r="Z87" s="26">
        <v>98.07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37" t="s">
        <v>77</v>
      </c>
      <c r="AT87" s="17"/>
    </row>
    <row r="88" spans="1:46" ht="18.75" customHeight="1">
      <c r="A88" s="27" t="s">
        <v>24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>
        <v>9.09</v>
      </c>
      <c r="S88" s="28"/>
      <c r="T88" s="28"/>
      <c r="U88" s="28"/>
      <c r="V88" s="28"/>
      <c r="W88" s="28"/>
      <c r="X88" s="28"/>
      <c r="Y88" s="28"/>
      <c r="Z88" s="28">
        <v>126.96</v>
      </c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37" t="s">
        <v>88</v>
      </c>
      <c r="AT88" s="17"/>
    </row>
    <row r="89" spans="1:46" ht="18.75" customHeight="1">
      <c r="A89" s="29" t="s">
        <v>19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v>26.26</v>
      </c>
      <c r="S89" s="30"/>
      <c r="T89" s="30"/>
      <c r="U89" s="30">
        <v>0.99</v>
      </c>
      <c r="V89" s="30"/>
      <c r="W89" s="30"/>
      <c r="X89" s="30"/>
      <c r="Y89" s="30"/>
      <c r="Z89" s="30">
        <v>99.7</v>
      </c>
      <c r="AA89" s="33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7" t="s">
        <v>91</v>
      </c>
      <c r="AT89" s="17"/>
    </row>
    <row r="90" spans="1:46" ht="18.75" customHeight="1">
      <c r="A90" s="31" t="s">
        <v>25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8"/>
      <c r="R90" s="59">
        <f>24.41</f>
        <v>24.41</v>
      </c>
      <c r="S90" s="32"/>
      <c r="T90" s="32"/>
      <c r="U90" s="32">
        <v>0.99</v>
      </c>
      <c r="V90" s="32"/>
      <c r="W90" s="32"/>
      <c r="X90" s="32"/>
      <c r="Y90" s="32"/>
      <c r="Z90" s="32">
        <f>89.19</f>
        <v>89.19</v>
      </c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7" t="s">
        <v>93</v>
      </c>
      <c r="AT90" s="17"/>
    </row>
    <row r="91" spans="1:46" ht="18.75" customHeight="1">
      <c r="A91" s="57" t="s">
        <v>18</v>
      </c>
      <c r="B91" s="58">
        <f aca="true" t="shared" si="16" ref="B91:AR91">SUM(B87:B90)</f>
        <v>0</v>
      </c>
      <c r="C91" s="58">
        <f t="shared" si="16"/>
        <v>0</v>
      </c>
      <c r="D91" s="58">
        <f t="shared" si="16"/>
        <v>0</v>
      </c>
      <c r="E91" s="58">
        <f t="shared" si="16"/>
        <v>0</v>
      </c>
      <c r="F91" s="58">
        <f>SUM(F87:F90)</f>
        <v>0</v>
      </c>
      <c r="G91" s="58">
        <f t="shared" si="16"/>
        <v>0</v>
      </c>
      <c r="H91" s="58">
        <f t="shared" si="16"/>
        <v>0</v>
      </c>
      <c r="I91" s="58">
        <f t="shared" si="16"/>
        <v>0</v>
      </c>
      <c r="J91" s="58">
        <f t="shared" si="16"/>
        <v>0</v>
      </c>
      <c r="K91" s="58">
        <f t="shared" si="16"/>
        <v>0</v>
      </c>
      <c r="L91" s="58">
        <f t="shared" si="16"/>
        <v>0</v>
      </c>
      <c r="M91" s="58">
        <f t="shared" si="16"/>
        <v>0</v>
      </c>
      <c r="N91" s="58">
        <f t="shared" si="16"/>
        <v>0</v>
      </c>
      <c r="O91" s="58">
        <f>SUM(O87:O90)</f>
        <v>0</v>
      </c>
      <c r="P91" s="58">
        <f t="shared" si="16"/>
        <v>0</v>
      </c>
      <c r="Q91" s="58">
        <f t="shared" si="16"/>
        <v>0</v>
      </c>
      <c r="R91" s="58">
        <f t="shared" si="16"/>
        <v>91.67</v>
      </c>
      <c r="S91" s="58">
        <f t="shared" si="16"/>
        <v>0</v>
      </c>
      <c r="T91" s="58">
        <f t="shared" si="16"/>
        <v>0</v>
      </c>
      <c r="U91" s="58">
        <f t="shared" si="16"/>
        <v>2.99</v>
      </c>
      <c r="V91" s="58">
        <f>SUM(V87:V90)</f>
        <v>0</v>
      </c>
      <c r="W91" s="58">
        <f>SUM(W87:W90)</f>
        <v>0</v>
      </c>
      <c r="X91" s="58">
        <f>SUM(X87:X90)</f>
        <v>0</v>
      </c>
      <c r="Y91" s="58">
        <f t="shared" si="16"/>
        <v>0</v>
      </c>
      <c r="Z91" s="58">
        <f t="shared" si="16"/>
        <v>413.91999999999996</v>
      </c>
      <c r="AA91" s="58">
        <f t="shared" si="16"/>
        <v>0</v>
      </c>
      <c r="AB91" s="58">
        <f t="shared" si="16"/>
        <v>0</v>
      </c>
      <c r="AC91" s="58">
        <f t="shared" si="16"/>
        <v>0</v>
      </c>
      <c r="AD91" s="58">
        <f t="shared" si="16"/>
        <v>0</v>
      </c>
      <c r="AE91" s="58">
        <f t="shared" si="16"/>
        <v>0</v>
      </c>
      <c r="AF91" s="58">
        <f t="shared" si="16"/>
        <v>0</v>
      </c>
      <c r="AG91" s="58">
        <f t="shared" si="16"/>
        <v>0</v>
      </c>
      <c r="AH91" s="58">
        <f t="shared" si="16"/>
        <v>0</v>
      </c>
      <c r="AI91" s="58">
        <f t="shared" si="16"/>
        <v>0</v>
      </c>
      <c r="AJ91" s="58">
        <f t="shared" si="16"/>
        <v>0</v>
      </c>
      <c r="AK91" s="58">
        <f t="shared" si="16"/>
        <v>0</v>
      </c>
      <c r="AL91" s="58">
        <f t="shared" si="16"/>
        <v>0</v>
      </c>
      <c r="AM91" s="58">
        <f t="shared" si="16"/>
        <v>0</v>
      </c>
      <c r="AN91" s="58">
        <f t="shared" si="16"/>
        <v>0</v>
      </c>
      <c r="AO91" s="58">
        <f t="shared" si="16"/>
        <v>0</v>
      </c>
      <c r="AP91" s="58">
        <f t="shared" si="16"/>
        <v>0</v>
      </c>
      <c r="AQ91" s="58">
        <f t="shared" si="16"/>
        <v>0</v>
      </c>
      <c r="AR91" s="58">
        <f t="shared" si="16"/>
        <v>0</v>
      </c>
      <c r="AS91" s="58"/>
      <c r="AT91" s="56">
        <f>SUM(A91:AR91)</f>
        <v>508.5799999999999</v>
      </c>
    </row>
    <row r="92" spans="1:46" ht="18.75" customHeight="1">
      <c r="A92" s="1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1:46" ht="18.75" customHeight="1">
      <c r="A93" s="40" t="s">
        <v>56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1:46" ht="18.75" customHeight="1">
      <c r="A94" s="25" t="s">
        <v>23</v>
      </c>
      <c r="B94" s="36"/>
      <c r="C94" s="36"/>
      <c r="D94" s="36"/>
      <c r="E94" s="3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39"/>
      <c r="R94" s="39"/>
      <c r="S94" s="26"/>
      <c r="T94" s="26"/>
      <c r="U94" s="26"/>
      <c r="V94" s="26"/>
      <c r="W94" s="26"/>
      <c r="X94" s="26"/>
      <c r="Y94" s="26"/>
      <c r="Z94" s="26"/>
      <c r="AA94" s="26">
        <v>4</v>
      </c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37" t="s">
        <v>77</v>
      </c>
      <c r="AT94" s="17"/>
    </row>
    <row r="95" spans="1:46" ht="18.75" customHeight="1">
      <c r="A95" s="27" t="s">
        <v>24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>
        <v>4</v>
      </c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37" t="s">
        <v>88</v>
      </c>
      <c r="AT95" s="17"/>
    </row>
    <row r="96" spans="1:46" ht="18.75" customHeight="1">
      <c r="A96" s="29" t="s">
        <v>19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3">
        <v>4</v>
      </c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7" t="s">
        <v>91</v>
      </c>
      <c r="AT96" s="17"/>
    </row>
    <row r="97" spans="1:46" ht="18.75" customHeight="1">
      <c r="A97" s="31" t="s">
        <v>25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8"/>
      <c r="R97" s="59"/>
      <c r="S97" s="32"/>
      <c r="T97" s="32"/>
      <c r="U97" s="32"/>
      <c r="V97" s="32"/>
      <c r="W97" s="32"/>
      <c r="X97" s="32"/>
      <c r="Y97" s="32"/>
      <c r="Z97" s="32"/>
      <c r="AA97" s="32">
        <v>4.5</v>
      </c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7" t="s">
        <v>93</v>
      </c>
      <c r="AT97" s="17"/>
    </row>
    <row r="98" spans="1:46" ht="18.75" customHeight="1">
      <c r="A98" s="57" t="s">
        <v>18</v>
      </c>
      <c r="B98" s="58">
        <f aca="true" t="shared" si="17" ref="B98:AR98">SUM(B94:B97)</f>
        <v>0</v>
      </c>
      <c r="C98" s="58">
        <f t="shared" si="17"/>
        <v>0</v>
      </c>
      <c r="D98" s="58">
        <f t="shared" si="17"/>
        <v>0</v>
      </c>
      <c r="E98" s="58">
        <f t="shared" si="17"/>
        <v>0</v>
      </c>
      <c r="F98" s="58">
        <f>SUM(F94:F97)</f>
        <v>0</v>
      </c>
      <c r="G98" s="58">
        <f t="shared" si="17"/>
        <v>0</v>
      </c>
      <c r="H98" s="58">
        <f t="shared" si="17"/>
        <v>0</v>
      </c>
      <c r="I98" s="58">
        <f t="shared" si="17"/>
        <v>0</v>
      </c>
      <c r="J98" s="58">
        <f t="shared" si="17"/>
        <v>0</v>
      </c>
      <c r="K98" s="58">
        <f t="shared" si="17"/>
        <v>0</v>
      </c>
      <c r="L98" s="58">
        <f t="shared" si="17"/>
        <v>0</v>
      </c>
      <c r="M98" s="58">
        <f t="shared" si="17"/>
        <v>0</v>
      </c>
      <c r="N98" s="58">
        <f t="shared" si="17"/>
        <v>0</v>
      </c>
      <c r="O98" s="58">
        <f>SUM(O94:O97)</f>
        <v>0</v>
      </c>
      <c r="P98" s="58">
        <f t="shared" si="17"/>
        <v>0</v>
      </c>
      <c r="Q98" s="58">
        <f t="shared" si="17"/>
        <v>0</v>
      </c>
      <c r="R98" s="58">
        <f t="shared" si="17"/>
        <v>0</v>
      </c>
      <c r="S98" s="58">
        <f t="shared" si="17"/>
        <v>0</v>
      </c>
      <c r="T98" s="58">
        <f t="shared" si="17"/>
        <v>0</v>
      </c>
      <c r="U98" s="58">
        <f t="shared" si="17"/>
        <v>0</v>
      </c>
      <c r="V98" s="58">
        <f>SUM(V94:V97)</f>
        <v>0</v>
      </c>
      <c r="W98" s="58">
        <f>SUM(W94:W97)</f>
        <v>0</v>
      </c>
      <c r="X98" s="58">
        <f>SUM(X94:X97)</f>
        <v>0</v>
      </c>
      <c r="Y98" s="58">
        <f t="shared" si="17"/>
        <v>0</v>
      </c>
      <c r="Z98" s="58">
        <f t="shared" si="17"/>
        <v>0</v>
      </c>
      <c r="AA98" s="58">
        <f t="shared" si="17"/>
        <v>16.5</v>
      </c>
      <c r="AB98" s="58">
        <f t="shared" si="17"/>
        <v>0</v>
      </c>
      <c r="AC98" s="58">
        <f t="shared" si="17"/>
        <v>0</v>
      </c>
      <c r="AD98" s="58">
        <f t="shared" si="17"/>
        <v>0</v>
      </c>
      <c r="AE98" s="58">
        <f t="shared" si="17"/>
        <v>0</v>
      </c>
      <c r="AF98" s="58">
        <f t="shared" si="17"/>
        <v>0</v>
      </c>
      <c r="AG98" s="58">
        <f t="shared" si="17"/>
        <v>0</v>
      </c>
      <c r="AH98" s="58">
        <f t="shared" si="17"/>
        <v>0</v>
      </c>
      <c r="AI98" s="58">
        <f t="shared" si="17"/>
        <v>0</v>
      </c>
      <c r="AJ98" s="58">
        <f t="shared" si="17"/>
        <v>0</v>
      </c>
      <c r="AK98" s="58">
        <f t="shared" si="17"/>
        <v>0</v>
      </c>
      <c r="AL98" s="58">
        <f t="shared" si="17"/>
        <v>0</v>
      </c>
      <c r="AM98" s="58">
        <f t="shared" si="17"/>
        <v>0</v>
      </c>
      <c r="AN98" s="58">
        <f t="shared" si="17"/>
        <v>0</v>
      </c>
      <c r="AO98" s="58">
        <f t="shared" si="17"/>
        <v>0</v>
      </c>
      <c r="AP98" s="58">
        <f t="shared" si="17"/>
        <v>0</v>
      </c>
      <c r="AQ98" s="58">
        <f t="shared" si="17"/>
        <v>0</v>
      </c>
      <c r="AR98" s="58">
        <f t="shared" si="17"/>
        <v>0</v>
      </c>
      <c r="AS98" s="58"/>
      <c r="AT98" s="56">
        <f>SUM(A98:AR98)</f>
        <v>16.5</v>
      </c>
    </row>
    <row r="99" spans="1:46" ht="18.75" customHeight="1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1:46" ht="18.75" customHeight="1">
      <c r="A100" s="40" t="s">
        <v>55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1:46" ht="18.75" customHeight="1">
      <c r="A101" s="25" t="s">
        <v>23</v>
      </c>
      <c r="B101" s="36"/>
      <c r="C101" s="36"/>
      <c r="D101" s="36"/>
      <c r="E101" s="3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39"/>
      <c r="R101" s="39">
        <v>1.75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37" t="s">
        <v>77</v>
      </c>
      <c r="AT101" s="17"/>
    </row>
    <row r="102" spans="1:46" ht="18.75" customHeight="1">
      <c r="A102" s="27" t="s">
        <v>24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>
        <v>2.25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37" t="s">
        <v>88</v>
      </c>
      <c r="AT102" s="17"/>
    </row>
    <row r="103" spans="1:46" ht="18.75" customHeight="1">
      <c r="A103" s="29" t="s">
        <v>19</v>
      </c>
      <c r="B103" s="64" t="s">
        <v>92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3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7" t="s">
        <v>91</v>
      </c>
      <c r="AT103" s="17"/>
    </row>
    <row r="104" spans="1:46" ht="18.75" customHeight="1">
      <c r="A104" s="31" t="s">
        <v>25</v>
      </c>
      <c r="B104" s="61" t="s">
        <v>92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8"/>
      <c r="R104" s="5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7" t="s">
        <v>93</v>
      </c>
      <c r="AT104" s="17"/>
    </row>
    <row r="105" spans="1:46" ht="18.75" customHeight="1">
      <c r="A105" s="57" t="s">
        <v>18</v>
      </c>
      <c r="B105" s="58">
        <f aca="true" t="shared" si="18" ref="B105:AR105">SUM(B101:B104)</f>
        <v>0</v>
      </c>
      <c r="C105" s="58">
        <f t="shared" si="18"/>
        <v>0</v>
      </c>
      <c r="D105" s="58">
        <f t="shared" si="18"/>
        <v>0</v>
      </c>
      <c r="E105" s="58">
        <f t="shared" si="18"/>
        <v>0</v>
      </c>
      <c r="F105" s="58">
        <f>SUM(F101:F104)</f>
        <v>0</v>
      </c>
      <c r="G105" s="58">
        <f t="shared" si="18"/>
        <v>0</v>
      </c>
      <c r="H105" s="58">
        <f t="shared" si="18"/>
        <v>0</v>
      </c>
      <c r="I105" s="58">
        <f t="shared" si="18"/>
        <v>0</v>
      </c>
      <c r="J105" s="58">
        <f t="shared" si="18"/>
        <v>0</v>
      </c>
      <c r="K105" s="58">
        <f t="shared" si="18"/>
        <v>0</v>
      </c>
      <c r="L105" s="58">
        <f t="shared" si="18"/>
        <v>0</v>
      </c>
      <c r="M105" s="58">
        <f t="shared" si="18"/>
        <v>0</v>
      </c>
      <c r="N105" s="58">
        <f t="shared" si="18"/>
        <v>0</v>
      </c>
      <c r="O105" s="58">
        <f>SUM(O101:O104)</f>
        <v>0</v>
      </c>
      <c r="P105" s="58">
        <f t="shared" si="18"/>
        <v>0</v>
      </c>
      <c r="Q105" s="58">
        <f t="shared" si="18"/>
        <v>0</v>
      </c>
      <c r="R105" s="58">
        <f t="shared" si="18"/>
        <v>4</v>
      </c>
      <c r="S105" s="58">
        <f t="shared" si="18"/>
        <v>0</v>
      </c>
      <c r="T105" s="58">
        <f t="shared" si="18"/>
        <v>0</v>
      </c>
      <c r="U105" s="58">
        <f t="shared" si="18"/>
        <v>0</v>
      </c>
      <c r="V105" s="58">
        <f>SUM(V101:V104)</f>
        <v>0</v>
      </c>
      <c r="W105" s="58">
        <f>SUM(W101:W104)</f>
        <v>0</v>
      </c>
      <c r="X105" s="58">
        <f>SUM(X101:X104)</f>
        <v>0</v>
      </c>
      <c r="Y105" s="58">
        <f t="shared" si="18"/>
        <v>0</v>
      </c>
      <c r="Z105" s="58">
        <f t="shared" si="18"/>
        <v>0</v>
      </c>
      <c r="AA105" s="58">
        <f t="shared" si="18"/>
        <v>0</v>
      </c>
      <c r="AB105" s="58">
        <f t="shared" si="18"/>
        <v>0</v>
      </c>
      <c r="AC105" s="58">
        <f t="shared" si="18"/>
        <v>0</v>
      </c>
      <c r="AD105" s="58">
        <f t="shared" si="18"/>
        <v>0</v>
      </c>
      <c r="AE105" s="58">
        <f t="shared" si="18"/>
        <v>0</v>
      </c>
      <c r="AF105" s="58">
        <f t="shared" si="18"/>
        <v>0</v>
      </c>
      <c r="AG105" s="58">
        <f t="shared" si="18"/>
        <v>0</v>
      </c>
      <c r="AH105" s="58">
        <f t="shared" si="18"/>
        <v>0</v>
      </c>
      <c r="AI105" s="58">
        <f t="shared" si="18"/>
        <v>0</v>
      </c>
      <c r="AJ105" s="58">
        <f t="shared" si="18"/>
        <v>0</v>
      </c>
      <c r="AK105" s="58">
        <f t="shared" si="18"/>
        <v>0</v>
      </c>
      <c r="AL105" s="58">
        <f t="shared" si="18"/>
        <v>0</v>
      </c>
      <c r="AM105" s="58">
        <f t="shared" si="18"/>
        <v>0</v>
      </c>
      <c r="AN105" s="58">
        <f t="shared" si="18"/>
        <v>0</v>
      </c>
      <c r="AO105" s="58">
        <f t="shared" si="18"/>
        <v>0</v>
      </c>
      <c r="AP105" s="58">
        <f t="shared" si="18"/>
        <v>0</v>
      </c>
      <c r="AQ105" s="58">
        <f t="shared" si="18"/>
        <v>0</v>
      </c>
      <c r="AR105" s="58">
        <f t="shared" si="18"/>
        <v>0</v>
      </c>
      <c r="AS105" s="58"/>
      <c r="AT105" s="56">
        <f>SUM(A105:AR105)</f>
        <v>4</v>
      </c>
    </row>
    <row r="106" spans="1:46" ht="18.75" customHeight="1">
      <c r="A106" s="1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</row>
    <row r="107" spans="1:46" ht="18.75" customHeight="1">
      <c r="A107" s="40" t="s">
        <v>47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</row>
    <row r="108" spans="1:46" ht="18.75" customHeight="1">
      <c r="A108" s="25" t="s">
        <v>23</v>
      </c>
      <c r="B108" s="36"/>
      <c r="C108" s="36"/>
      <c r="D108" s="36"/>
      <c r="E108" s="63">
        <v>0.04</v>
      </c>
      <c r="F108" s="26"/>
      <c r="G108" s="26"/>
      <c r="H108" s="26">
        <v>1.94</v>
      </c>
      <c r="I108" s="26"/>
      <c r="J108" s="26"/>
      <c r="K108" s="26">
        <v>15</v>
      </c>
      <c r="L108" s="26"/>
      <c r="M108" s="26"/>
      <c r="N108" s="26"/>
      <c r="O108" s="26"/>
      <c r="P108" s="26"/>
      <c r="Q108" s="39"/>
      <c r="R108" s="39">
        <v>10.37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v>0.13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>
        <v>212.42</v>
      </c>
      <c r="AR108" s="26">
        <v>37.09</v>
      </c>
      <c r="AS108" s="37" t="s">
        <v>77</v>
      </c>
      <c r="AT108" s="17"/>
    </row>
    <row r="109" spans="1:46" ht="18.75" customHeight="1">
      <c r="A109" s="27" t="s">
        <v>24</v>
      </c>
      <c r="B109" s="28"/>
      <c r="C109" s="28"/>
      <c r="D109" s="28"/>
      <c r="E109" s="28"/>
      <c r="F109" s="28"/>
      <c r="G109" s="28"/>
      <c r="H109" s="28">
        <v>2.05</v>
      </c>
      <c r="I109" s="28"/>
      <c r="J109" s="28"/>
      <c r="K109" s="28">
        <v>17</v>
      </c>
      <c r="L109" s="28"/>
      <c r="M109" s="28"/>
      <c r="N109" s="28"/>
      <c r="O109" s="28"/>
      <c r="P109" s="28"/>
      <c r="Q109" s="28"/>
      <c r="R109" s="28">
        <v>15.24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>
        <v>130.92</v>
      </c>
      <c r="AR109" s="28">
        <v>38.32</v>
      </c>
      <c r="AS109" s="37" t="s">
        <v>88</v>
      </c>
      <c r="AT109" s="17"/>
    </row>
    <row r="110" spans="1:46" ht="18.75" customHeight="1">
      <c r="A110" s="29" t="s">
        <v>19</v>
      </c>
      <c r="B110" s="30"/>
      <c r="C110" s="30"/>
      <c r="D110" s="30"/>
      <c r="E110" s="30"/>
      <c r="F110" s="30"/>
      <c r="G110" s="30"/>
      <c r="H110" s="30">
        <v>1.01</v>
      </c>
      <c r="I110" s="30"/>
      <c r="J110" s="30"/>
      <c r="K110" s="30">
        <v>16</v>
      </c>
      <c r="L110" s="30"/>
      <c r="M110" s="30"/>
      <c r="N110" s="30"/>
      <c r="O110" s="30"/>
      <c r="P110" s="30"/>
      <c r="Q110" s="30"/>
      <c r="R110" s="30">
        <v>18.04</v>
      </c>
      <c r="S110" s="30"/>
      <c r="T110" s="30"/>
      <c r="U110" s="30"/>
      <c r="V110" s="30"/>
      <c r="W110" s="30"/>
      <c r="X110" s="30"/>
      <c r="Y110" s="30"/>
      <c r="Z110" s="30"/>
      <c r="AA110" s="33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>
        <v>134.43</v>
      </c>
      <c r="AR110" s="30">
        <v>70.57</v>
      </c>
      <c r="AS110" s="37" t="s">
        <v>91</v>
      </c>
      <c r="AT110" s="17"/>
    </row>
    <row r="111" spans="1:46" ht="18.75" customHeight="1">
      <c r="A111" s="31" t="s">
        <v>25</v>
      </c>
      <c r="B111" s="32"/>
      <c r="C111" s="32"/>
      <c r="D111" s="32"/>
      <c r="E111" s="32"/>
      <c r="F111" s="32"/>
      <c r="G111" s="32">
        <v>0.01</v>
      </c>
      <c r="H111" s="32">
        <v>0.85</v>
      </c>
      <c r="I111" s="32">
        <v>1.28</v>
      </c>
      <c r="J111" s="32"/>
      <c r="K111" s="32">
        <v>13</v>
      </c>
      <c r="L111" s="32"/>
      <c r="M111" s="32"/>
      <c r="N111" s="32"/>
      <c r="O111" s="32"/>
      <c r="P111" s="32"/>
      <c r="Q111" s="38"/>
      <c r="R111" s="59">
        <v>15.01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>
        <v>165.18</v>
      </c>
      <c r="AR111" s="32">
        <v>83.47</v>
      </c>
      <c r="AS111" s="37" t="s">
        <v>93</v>
      </c>
      <c r="AT111" s="17"/>
    </row>
    <row r="112" spans="1:46" ht="18.75" customHeight="1">
      <c r="A112" s="57" t="s">
        <v>18</v>
      </c>
      <c r="B112" s="58">
        <f aca="true" t="shared" si="19" ref="B112:AR112">SUM(B108:B111)</f>
        <v>0</v>
      </c>
      <c r="C112" s="58">
        <f t="shared" si="19"/>
        <v>0</v>
      </c>
      <c r="D112" s="58">
        <f t="shared" si="19"/>
        <v>0</v>
      </c>
      <c r="E112" s="58">
        <f t="shared" si="19"/>
        <v>0.04</v>
      </c>
      <c r="F112" s="58">
        <f>SUM(F108:F111)</f>
        <v>0</v>
      </c>
      <c r="G112" s="58">
        <f t="shared" si="19"/>
        <v>0.01</v>
      </c>
      <c r="H112" s="58">
        <f t="shared" si="19"/>
        <v>5.85</v>
      </c>
      <c r="I112" s="58">
        <f t="shared" si="19"/>
        <v>1.28</v>
      </c>
      <c r="J112" s="58">
        <f t="shared" si="19"/>
        <v>0</v>
      </c>
      <c r="K112" s="58">
        <f t="shared" si="19"/>
        <v>61</v>
      </c>
      <c r="L112" s="58">
        <f t="shared" si="19"/>
        <v>0</v>
      </c>
      <c r="M112" s="58">
        <f t="shared" si="19"/>
        <v>0</v>
      </c>
      <c r="N112" s="58">
        <f t="shared" si="19"/>
        <v>0</v>
      </c>
      <c r="O112" s="58">
        <f>SUM(O108:O111)</f>
        <v>0</v>
      </c>
      <c r="P112" s="58">
        <f t="shared" si="19"/>
        <v>0</v>
      </c>
      <c r="Q112" s="58">
        <f t="shared" si="19"/>
        <v>0</v>
      </c>
      <c r="R112" s="58">
        <f t="shared" si="19"/>
        <v>58.66</v>
      </c>
      <c r="S112" s="58">
        <f t="shared" si="19"/>
        <v>0</v>
      </c>
      <c r="T112" s="58">
        <f t="shared" si="19"/>
        <v>0</v>
      </c>
      <c r="U112" s="58">
        <f t="shared" si="19"/>
        <v>0</v>
      </c>
      <c r="V112" s="58">
        <f>SUM(V108:V111)</f>
        <v>0</v>
      </c>
      <c r="W112" s="58">
        <f>SUM(W108:W111)</f>
        <v>0</v>
      </c>
      <c r="X112" s="58">
        <f>SUM(X108:X111)</f>
        <v>0</v>
      </c>
      <c r="Y112" s="58">
        <f t="shared" si="19"/>
        <v>0</v>
      </c>
      <c r="Z112" s="58">
        <f t="shared" si="19"/>
        <v>0</v>
      </c>
      <c r="AA112" s="58">
        <f t="shared" si="19"/>
        <v>0</v>
      </c>
      <c r="AB112" s="58">
        <f t="shared" si="19"/>
        <v>0</v>
      </c>
      <c r="AC112" s="58">
        <f t="shared" si="19"/>
        <v>0</v>
      </c>
      <c r="AD112" s="58">
        <f t="shared" si="19"/>
        <v>0</v>
      </c>
      <c r="AE112" s="58">
        <f t="shared" si="19"/>
        <v>0.13</v>
      </c>
      <c r="AF112" s="58">
        <f t="shared" si="19"/>
        <v>0</v>
      </c>
      <c r="AG112" s="58">
        <f t="shared" si="19"/>
        <v>0</v>
      </c>
      <c r="AH112" s="58">
        <f t="shared" si="19"/>
        <v>0</v>
      </c>
      <c r="AI112" s="58">
        <f t="shared" si="19"/>
        <v>0</v>
      </c>
      <c r="AJ112" s="58">
        <f t="shared" si="19"/>
        <v>0</v>
      </c>
      <c r="AK112" s="58">
        <f t="shared" si="19"/>
        <v>0</v>
      </c>
      <c r="AL112" s="58">
        <f t="shared" si="19"/>
        <v>0</v>
      </c>
      <c r="AM112" s="58">
        <f t="shared" si="19"/>
        <v>0</v>
      </c>
      <c r="AN112" s="58">
        <f t="shared" si="19"/>
        <v>0</v>
      </c>
      <c r="AO112" s="58">
        <f t="shared" si="19"/>
        <v>0</v>
      </c>
      <c r="AP112" s="58">
        <f t="shared" si="19"/>
        <v>0</v>
      </c>
      <c r="AQ112" s="58">
        <f t="shared" si="19"/>
        <v>642.95</v>
      </c>
      <c r="AR112" s="58">
        <f t="shared" si="19"/>
        <v>229.45</v>
      </c>
      <c r="AS112" s="58"/>
      <c r="AT112" s="56">
        <f>SUM(A112:AR112)</f>
        <v>999.3700000000001</v>
      </c>
    </row>
    <row r="113" spans="1:46" ht="18.75" customHeight="1">
      <c r="A113" s="1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</row>
    <row r="114" spans="1:46" ht="18.75" customHeight="1">
      <c r="A114" s="40" t="s">
        <v>84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</row>
    <row r="115" spans="1:46" ht="18.75" customHeight="1">
      <c r="A115" s="25" t="s">
        <v>23</v>
      </c>
      <c r="B115" s="36"/>
      <c r="C115" s="36"/>
      <c r="D115" s="36"/>
      <c r="E115" s="3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9"/>
      <c r="R115" s="39"/>
      <c r="S115" s="26"/>
      <c r="T115" s="26"/>
      <c r="U115" s="26"/>
      <c r="V115" s="26"/>
      <c r="W115" s="26"/>
      <c r="X115" s="26"/>
      <c r="Y115" s="26"/>
      <c r="Z115" s="26"/>
      <c r="AA115" s="26">
        <f>10.08</f>
        <v>10.08</v>
      </c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37" t="s">
        <v>77</v>
      </c>
      <c r="AT115" s="17"/>
    </row>
    <row r="116" spans="1:46" ht="18.75" customHeight="1">
      <c r="A116" s="27" t="s">
        <v>24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>
        <f>9620/2000</f>
        <v>4.81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37" t="s">
        <v>88</v>
      </c>
      <c r="AT116" s="17"/>
    </row>
    <row r="117" spans="1:46" ht="18.75" customHeight="1">
      <c r="A117" s="29" t="s">
        <v>19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3">
        <f>7620/2000</f>
        <v>3.81</v>
      </c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7" t="s">
        <v>91</v>
      </c>
      <c r="AT117" s="17"/>
    </row>
    <row r="118" spans="1:46" ht="18.75" customHeight="1">
      <c r="A118" s="31" t="s">
        <v>25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8"/>
      <c r="R118" s="59"/>
      <c r="S118" s="32"/>
      <c r="T118" s="32"/>
      <c r="U118" s="32"/>
      <c r="V118" s="32"/>
      <c r="W118" s="32"/>
      <c r="X118" s="32"/>
      <c r="Y118" s="32"/>
      <c r="Z118" s="32"/>
      <c r="AA118" s="32">
        <v>2.95</v>
      </c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7" t="s">
        <v>93</v>
      </c>
      <c r="AT118" s="17"/>
    </row>
    <row r="119" spans="1:46" ht="18.75" customHeight="1">
      <c r="A119" s="57" t="s">
        <v>18</v>
      </c>
      <c r="B119" s="58">
        <f aca="true" t="shared" si="20" ref="B119:X119">SUM(B115:B118)</f>
        <v>0</v>
      </c>
      <c r="C119" s="58">
        <f t="shared" si="20"/>
        <v>0</v>
      </c>
      <c r="D119" s="58">
        <f t="shared" si="20"/>
        <v>0</v>
      </c>
      <c r="E119" s="58">
        <f t="shared" si="20"/>
        <v>0</v>
      </c>
      <c r="F119" s="58">
        <f>SUM(F115:F118)</f>
        <v>0</v>
      </c>
      <c r="G119" s="58">
        <f t="shared" si="20"/>
        <v>0</v>
      </c>
      <c r="H119" s="58">
        <f t="shared" si="20"/>
        <v>0</v>
      </c>
      <c r="I119" s="58">
        <f t="shared" si="20"/>
        <v>0</v>
      </c>
      <c r="J119" s="58">
        <f t="shared" si="20"/>
        <v>0</v>
      </c>
      <c r="K119" s="58">
        <f t="shared" si="20"/>
        <v>0</v>
      </c>
      <c r="L119" s="58">
        <f t="shared" si="20"/>
        <v>0</v>
      </c>
      <c r="M119" s="58">
        <f t="shared" si="20"/>
        <v>0</v>
      </c>
      <c r="N119" s="58">
        <f t="shared" si="20"/>
        <v>0</v>
      </c>
      <c r="O119" s="58">
        <f t="shared" si="20"/>
        <v>0</v>
      </c>
      <c r="P119" s="58">
        <f t="shared" si="20"/>
        <v>0</v>
      </c>
      <c r="Q119" s="58">
        <f t="shared" si="20"/>
        <v>0</v>
      </c>
      <c r="R119" s="58">
        <f t="shared" si="20"/>
        <v>0</v>
      </c>
      <c r="S119" s="58">
        <f t="shared" si="20"/>
        <v>0</v>
      </c>
      <c r="T119" s="58">
        <f t="shared" si="20"/>
        <v>0</v>
      </c>
      <c r="U119" s="58">
        <f t="shared" si="20"/>
        <v>0</v>
      </c>
      <c r="V119" s="58">
        <f t="shared" si="20"/>
        <v>0</v>
      </c>
      <c r="W119" s="58">
        <f t="shared" si="20"/>
        <v>0</v>
      </c>
      <c r="X119" s="58">
        <f t="shared" si="20"/>
        <v>0</v>
      </c>
      <c r="Y119" s="58">
        <f aca="true" t="shared" si="21" ref="Y119:AR119">SUM(Y115:Y118)</f>
        <v>0</v>
      </c>
      <c r="Z119" s="58">
        <f t="shared" si="21"/>
        <v>0</v>
      </c>
      <c r="AA119" s="58">
        <f t="shared" si="21"/>
        <v>21.65</v>
      </c>
      <c r="AB119" s="58">
        <f t="shared" si="21"/>
        <v>0</v>
      </c>
      <c r="AC119" s="58">
        <f t="shared" si="21"/>
        <v>0</v>
      </c>
      <c r="AD119" s="58">
        <f t="shared" si="21"/>
        <v>0</v>
      </c>
      <c r="AE119" s="58">
        <f t="shared" si="21"/>
        <v>0</v>
      </c>
      <c r="AF119" s="58">
        <f t="shared" si="21"/>
        <v>0</v>
      </c>
      <c r="AG119" s="58">
        <f t="shared" si="21"/>
        <v>0</v>
      </c>
      <c r="AH119" s="58">
        <f t="shared" si="21"/>
        <v>0</v>
      </c>
      <c r="AI119" s="58">
        <f t="shared" si="21"/>
        <v>0</v>
      </c>
      <c r="AJ119" s="58">
        <f t="shared" si="21"/>
        <v>0</v>
      </c>
      <c r="AK119" s="58">
        <f t="shared" si="21"/>
        <v>0</v>
      </c>
      <c r="AL119" s="58">
        <f t="shared" si="21"/>
        <v>0</v>
      </c>
      <c r="AM119" s="58">
        <f t="shared" si="21"/>
        <v>0</v>
      </c>
      <c r="AN119" s="58">
        <f t="shared" si="21"/>
        <v>0</v>
      </c>
      <c r="AO119" s="58">
        <f t="shared" si="21"/>
        <v>0</v>
      </c>
      <c r="AP119" s="58">
        <f t="shared" si="21"/>
        <v>0</v>
      </c>
      <c r="AQ119" s="58">
        <f t="shared" si="21"/>
        <v>0</v>
      </c>
      <c r="AR119" s="58">
        <f t="shared" si="21"/>
        <v>0</v>
      </c>
      <c r="AS119" s="58"/>
      <c r="AT119" s="56">
        <f>SUM(A119:AR119)</f>
        <v>21.65</v>
      </c>
    </row>
    <row r="120" spans="1:46" ht="18.75" customHeight="1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</row>
    <row r="121" spans="1:46" ht="18.75" customHeight="1">
      <c r="A121" s="40" t="s">
        <v>87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</row>
    <row r="122" spans="1:46" ht="18.75" customHeight="1">
      <c r="A122" s="25" t="s">
        <v>23</v>
      </c>
      <c r="B122" s="36"/>
      <c r="C122" s="36"/>
      <c r="D122" s="36"/>
      <c r="E122" s="3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9"/>
      <c r="R122" s="39"/>
      <c r="S122" s="26"/>
      <c r="T122" s="26"/>
      <c r="U122" s="26"/>
      <c r="V122" s="26"/>
      <c r="W122" s="26"/>
      <c r="X122" s="26"/>
      <c r="Y122" s="26"/>
      <c r="Z122" s="26">
        <v>4.44</v>
      </c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37" t="s">
        <v>77</v>
      </c>
      <c r="AT122" s="17"/>
    </row>
    <row r="123" spans="1:46" ht="18.75" customHeight="1">
      <c r="A123" s="27" t="s">
        <v>24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>
        <f>4780/2000</f>
        <v>2.39</v>
      </c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37" t="s">
        <v>88</v>
      </c>
      <c r="AT123" s="17"/>
    </row>
    <row r="124" spans="1:46" ht="18.75" customHeight="1">
      <c r="A124" s="29" t="s">
        <v>19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>
        <f>2.37</f>
        <v>2.37</v>
      </c>
      <c r="AA124" s="33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7" t="s">
        <v>91</v>
      </c>
      <c r="AT124" s="17"/>
    </row>
    <row r="125" spans="1:46" ht="18.75" customHeight="1">
      <c r="A125" s="31" t="s">
        <v>25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8"/>
      <c r="R125" s="59"/>
      <c r="S125" s="32"/>
      <c r="T125" s="32"/>
      <c r="U125" s="32"/>
      <c r="V125" s="32"/>
      <c r="W125" s="32"/>
      <c r="X125" s="32"/>
      <c r="Y125" s="32"/>
      <c r="Z125" s="32">
        <f>1860/2000</f>
        <v>0.93</v>
      </c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7" t="s">
        <v>93</v>
      </c>
      <c r="AT125" s="17"/>
    </row>
    <row r="126" spans="1:46" ht="18.75" customHeight="1">
      <c r="A126" s="57" t="s">
        <v>18</v>
      </c>
      <c r="B126" s="58">
        <f aca="true" t="shared" si="22" ref="B126:X126">SUM(B122:B125)</f>
        <v>0</v>
      </c>
      <c r="C126" s="58">
        <f t="shared" si="22"/>
        <v>0</v>
      </c>
      <c r="D126" s="58">
        <f t="shared" si="22"/>
        <v>0</v>
      </c>
      <c r="E126" s="58">
        <f t="shared" si="22"/>
        <v>0</v>
      </c>
      <c r="F126" s="58">
        <f>SUM(F122:F125)</f>
        <v>0</v>
      </c>
      <c r="G126" s="58">
        <f t="shared" si="22"/>
        <v>0</v>
      </c>
      <c r="H126" s="58">
        <f t="shared" si="22"/>
        <v>0</v>
      </c>
      <c r="I126" s="58">
        <f t="shared" si="22"/>
        <v>0</v>
      </c>
      <c r="J126" s="58">
        <f t="shared" si="22"/>
        <v>0</v>
      </c>
      <c r="K126" s="58">
        <f t="shared" si="22"/>
        <v>0</v>
      </c>
      <c r="L126" s="58">
        <f t="shared" si="22"/>
        <v>0</v>
      </c>
      <c r="M126" s="58">
        <f t="shared" si="22"/>
        <v>0</v>
      </c>
      <c r="N126" s="58">
        <f t="shared" si="22"/>
        <v>0</v>
      </c>
      <c r="O126" s="58">
        <f t="shared" si="22"/>
        <v>0</v>
      </c>
      <c r="P126" s="58">
        <f t="shared" si="22"/>
        <v>0</v>
      </c>
      <c r="Q126" s="58">
        <f t="shared" si="22"/>
        <v>0</v>
      </c>
      <c r="R126" s="58">
        <f t="shared" si="22"/>
        <v>0</v>
      </c>
      <c r="S126" s="58">
        <f t="shared" si="22"/>
        <v>0</v>
      </c>
      <c r="T126" s="58">
        <f t="shared" si="22"/>
        <v>0</v>
      </c>
      <c r="U126" s="58">
        <f t="shared" si="22"/>
        <v>0</v>
      </c>
      <c r="V126" s="58">
        <f t="shared" si="22"/>
        <v>0</v>
      </c>
      <c r="W126" s="58">
        <f t="shared" si="22"/>
        <v>0</v>
      </c>
      <c r="X126" s="58">
        <f t="shared" si="22"/>
        <v>0</v>
      </c>
      <c r="Y126" s="58">
        <f aca="true" t="shared" si="23" ref="Y126:AR126">SUM(Y122:Y125)</f>
        <v>0</v>
      </c>
      <c r="Z126" s="58">
        <f t="shared" si="23"/>
        <v>10.129999999999999</v>
      </c>
      <c r="AA126" s="58">
        <f t="shared" si="23"/>
        <v>0</v>
      </c>
      <c r="AB126" s="58">
        <f t="shared" si="23"/>
        <v>0</v>
      </c>
      <c r="AC126" s="58">
        <f t="shared" si="23"/>
        <v>0</v>
      </c>
      <c r="AD126" s="58">
        <f t="shared" si="23"/>
        <v>0</v>
      </c>
      <c r="AE126" s="58">
        <f t="shared" si="23"/>
        <v>0</v>
      </c>
      <c r="AF126" s="58">
        <f t="shared" si="23"/>
        <v>0</v>
      </c>
      <c r="AG126" s="58">
        <f t="shared" si="23"/>
        <v>0</v>
      </c>
      <c r="AH126" s="58">
        <f t="shared" si="23"/>
        <v>0</v>
      </c>
      <c r="AI126" s="58">
        <f t="shared" si="23"/>
        <v>0</v>
      </c>
      <c r="AJ126" s="58">
        <f t="shared" si="23"/>
        <v>0</v>
      </c>
      <c r="AK126" s="58">
        <f t="shared" si="23"/>
        <v>0</v>
      </c>
      <c r="AL126" s="58">
        <f t="shared" si="23"/>
        <v>0</v>
      </c>
      <c r="AM126" s="58">
        <f t="shared" si="23"/>
        <v>0</v>
      </c>
      <c r="AN126" s="58">
        <f t="shared" si="23"/>
        <v>0</v>
      </c>
      <c r="AO126" s="58">
        <f t="shared" si="23"/>
        <v>0</v>
      </c>
      <c r="AP126" s="58">
        <f t="shared" si="23"/>
        <v>0</v>
      </c>
      <c r="AQ126" s="58">
        <f t="shared" si="23"/>
        <v>0</v>
      </c>
      <c r="AR126" s="58">
        <f t="shared" si="23"/>
        <v>0</v>
      </c>
      <c r="AS126" s="58"/>
      <c r="AT126" s="56">
        <f>SUM(A126:AR126)</f>
        <v>10.129999999999999</v>
      </c>
    </row>
    <row r="127" spans="1:46" ht="18.75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6"/>
    </row>
    <row r="128" spans="1:46" ht="18.75" customHeight="1">
      <c r="A128" s="40" t="s">
        <v>89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</row>
    <row r="129" spans="1:46" ht="18.75" customHeight="1">
      <c r="A129" s="25" t="s">
        <v>23</v>
      </c>
      <c r="B129" s="36" t="s">
        <v>90</v>
      </c>
      <c r="C129" s="36"/>
      <c r="D129" s="36"/>
      <c r="E129" s="3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9"/>
      <c r="R129" s="39"/>
      <c r="S129" s="26"/>
      <c r="T129" s="26"/>
      <c r="U129" s="26"/>
      <c r="V129" s="26"/>
      <c r="W129" s="26"/>
      <c r="X129" s="26"/>
      <c r="Y129" s="26"/>
      <c r="Z129" s="63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37" t="s">
        <v>77</v>
      </c>
      <c r="AT129" s="17"/>
    </row>
    <row r="130" spans="1:46" ht="18.75" customHeight="1">
      <c r="A130" s="27" t="s">
        <v>24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>
        <v>0.9</v>
      </c>
      <c r="AA130" s="28"/>
      <c r="AB130" s="28"/>
      <c r="AC130" s="28"/>
      <c r="AD130" s="28"/>
      <c r="AE130" s="28"/>
      <c r="AF130" s="28">
        <v>12.4</v>
      </c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37" t="s">
        <v>88</v>
      </c>
      <c r="AT130" s="17"/>
    </row>
    <row r="131" spans="1:46" ht="18.75" customHeight="1">
      <c r="A131" s="29" t="s">
        <v>19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>
        <v>2.05</v>
      </c>
      <c r="AA131" s="33"/>
      <c r="AB131" s="30"/>
      <c r="AC131" s="30"/>
      <c r="AD131" s="30"/>
      <c r="AE131" s="30"/>
      <c r="AF131" s="30">
        <f>8.65</f>
        <v>8.65</v>
      </c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7" t="s">
        <v>91</v>
      </c>
      <c r="AT131" s="17"/>
    </row>
    <row r="132" spans="1:46" ht="18.75" customHeight="1">
      <c r="A132" s="31" t="s">
        <v>25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8"/>
      <c r="R132" s="59"/>
      <c r="S132" s="32"/>
      <c r="T132" s="32"/>
      <c r="U132" s="32"/>
      <c r="V132" s="32"/>
      <c r="W132" s="32"/>
      <c r="X132" s="32"/>
      <c r="Y132" s="32"/>
      <c r="Z132" s="32">
        <v>2.7335</v>
      </c>
      <c r="AA132" s="32"/>
      <c r="AB132" s="32"/>
      <c r="AC132" s="32"/>
      <c r="AD132" s="32"/>
      <c r="AE132" s="32"/>
      <c r="AF132" s="32">
        <v>11.4597</v>
      </c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7" t="s">
        <v>93</v>
      </c>
      <c r="AT132" s="17"/>
    </row>
    <row r="133" spans="1:46" ht="18.75" customHeight="1">
      <c r="A133" s="57" t="s">
        <v>18</v>
      </c>
      <c r="B133" s="58">
        <f aca="true" t="shared" si="24" ref="B133:X133">SUM(B129:B132)</f>
        <v>0</v>
      </c>
      <c r="C133" s="58">
        <f t="shared" si="24"/>
        <v>0</v>
      </c>
      <c r="D133" s="58">
        <f t="shared" si="24"/>
        <v>0</v>
      </c>
      <c r="E133" s="58">
        <f t="shared" si="24"/>
        <v>0</v>
      </c>
      <c r="F133" s="58">
        <f>SUM(F129:F132)</f>
        <v>0</v>
      </c>
      <c r="G133" s="58">
        <f t="shared" si="24"/>
        <v>0</v>
      </c>
      <c r="H133" s="58">
        <f t="shared" si="24"/>
        <v>0</v>
      </c>
      <c r="I133" s="58">
        <f t="shared" si="24"/>
        <v>0</v>
      </c>
      <c r="J133" s="58">
        <f t="shared" si="24"/>
        <v>0</v>
      </c>
      <c r="K133" s="58">
        <f t="shared" si="24"/>
        <v>0</v>
      </c>
      <c r="L133" s="58">
        <f t="shared" si="24"/>
        <v>0</v>
      </c>
      <c r="M133" s="58">
        <f t="shared" si="24"/>
        <v>0</v>
      </c>
      <c r="N133" s="58">
        <f t="shared" si="24"/>
        <v>0</v>
      </c>
      <c r="O133" s="58">
        <f t="shared" si="24"/>
        <v>0</v>
      </c>
      <c r="P133" s="58">
        <f t="shared" si="24"/>
        <v>0</v>
      </c>
      <c r="Q133" s="58">
        <f t="shared" si="24"/>
        <v>0</v>
      </c>
      <c r="R133" s="58">
        <f t="shared" si="24"/>
        <v>0</v>
      </c>
      <c r="S133" s="58">
        <f t="shared" si="24"/>
        <v>0</v>
      </c>
      <c r="T133" s="58">
        <f t="shared" si="24"/>
        <v>0</v>
      </c>
      <c r="U133" s="58">
        <f t="shared" si="24"/>
        <v>0</v>
      </c>
      <c r="V133" s="58">
        <f t="shared" si="24"/>
        <v>0</v>
      </c>
      <c r="W133" s="58">
        <f t="shared" si="24"/>
        <v>0</v>
      </c>
      <c r="X133" s="58">
        <f t="shared" si="24"/>
        <v>0</v>
      </c>
      <c r="Y133" s="58">
        <f aca="true" t="shared" si="25" ref="Y133:AR133">SUM(Y129:Y132)</f>
        <v>0</v>
      </c>
      <c r="Z133" s="58">
        <f t="shared" si="25"/>
        <v>5.6834999999999996</v>
      </c>
      <c r="AA133" s="58">
        <f t="shared" si="25"/>
        <v>0</v>
      </c>
      <c r="AB133" s="58">
        <f t="shared" si="25"/>
        <v>0</v>
      </c>
      <c r="AC133" s="58">
        <f t="shared" si="25"/>
        <v>0</v>
      </c>
      <c r="AD133" s="58">
        <f t="shared" si="25"/>
        <v>0</v>
      </c>
      <c r="AE133" s="58">
        <f t="shared" si="25"/>
        <v>0</v>
      </c>
      <c r="AF133" s="58">
        <f t="shared" si="25"/>
        <v>32.5097</v>
      </c>
      <c r="AG133" s="58">
        <f t="shared" si="25"/>
        <v>0</v>
      </c>
      <c r="AH133" s="58">
        <f t="shared" si="25"/>
        <v>0</v>
      </c>
      <c r="AI133" s="58">
        <f t="shared" si="25"/>
        <v>0</v>
      </c>
      <c r="AJ133" s="58">
        <f t="shared" si="25"/>
        <v>0</v>
      </c>
      <c r="AK133" s="58">
        <f t="shared" si="25"/>
        <v>0</v>
      </c>
      <c r="AL133" s="58">
        <f t="shared" si="25"/>
        <v>0</v>
      </c>
      <c r="AM133" s="58">
        <f t="shared" si="25"/>
        <v>0</v>
      </c>
      <c r="AN133" s="58">
        <f t="shared" si="25"/>
        <v>0</v>
      </c>
      <c r="AO133" s="58">
        <f t="shared" si="25"/>
        <v>0</v>
      </c>
      <c r="AP133" s="58">
        <f t="shared" si="25"/>
        <v>0</v>
      </c>
      <c r="AQ133" s="58">
        <f t="shared" si="25"/>
        <v>0</v>
      </c>
      <c r="AR133" s="58">
        <f t="shared" si="25"/>
        <v>0</v>
      </c>
      <c r="AS133" s="58"/>
      <c r="AT133" s="56">
        <f>SUM(A133:AR133)</f>
        <v>38.193200000000004</v>
      </c>
    </row>
    <row r="134" spans="1:46" ht="18.75" customHeight="1">
      <c r="A134" s="1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</row>
    <row r="135" spans="1:46" ht="18.75" customHeight="1">
      <c r="A135" s="1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</row>
    <row r="136" spans="1:46" ht="12.75">
      <c r="A136" s="2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</row>
    <row r="137" spans="1:46" ht="18.75" customHeight="1">
      <c r="A137" s="34" t="s">
        <v>22</v>
      </c>
      <c r="B137" s="35">
        <f>SUM(B6+B10+B14+B18+B22+B26+B30+B34+B38++B42+B49+B56+B63+B70+B77+B84+B91+B98+B105+B112+B119+B126+B133)</f>
        <v>0</v>
      </c>
      <c r="C137" s="35">
        <f aca="true" t="shared" si="26" ref="C137:AR137">SUM(C6+C10+C14+C18+C22+C26+C30+C34+C38++C41+C49+C56+C63+C70+C77+C84+C91+C98+C105+C112+C119+C126+C133)</f>
        <v>0</v>
      </c>
      <c r="D137" s="35">
        <f t="shared" si="26"/>
        <v>0</v>
      </c>
      <c r="E137" s="35">
        <f t="shared" si="26"/>
        <v>0.04</v>
      </c>
      <c r="F137" s="35">
        <f t="shared" si="26"/>
        <v>46</v>
      </c>
      <c r="G137" s="35">
        <f t="shared" si="26"/>
        <v>0.01</v>
      </c>
      <c r="H137" s="35">
        <f t="shared" si="26"/>
        <v>5.85</v>
      </c>
      <c r="I137" s="35">
        <f t="shared" si="26"/>
        <v>6.800000000000001</v>
      </c>
      <c r="J137" s="35">
        <f t="shared" si="26"/>
        <v>0</v>
      </c>
      <c r="K137" s="35">
        <f t="shared" si="26"/>
        <v>61</v>
      </c>
      <c r="L137" s="35">
        <f t="shared" si="26"/>
        <v>0.9</v>
      </c>
      <c r="M137" s="35">
        <f t="shared" si="26"/>
        <v>57</v>
      </c>
      <c r="N137" s="35">
        <f t="shared" si="26"/>
        <v>61</v>
      </c>
      <c r="O137" s="35">
        <f t="shared" si="26"/>
        <v>162</v>
      </c>
      <c r="P137" s="35">
        <f t="shared" si="26"/>
        <v>5</v>
      </c>
      <c r="Q137" s="35">
        <f t="shared" si="26"/>
        <v>0</v>
      </c>
      <c r="R137" s="35">
        <f t="shared" si="26"/>
        <v>1271.6100000000001</v>
      </c>
      <c r="S137" s="35">
        <f t="shared" si="26"/>
        <v>835</v>
      </c>
      <c r="T137" s="35">
        <f t="shared" si="26"/>
        <v>0</v>
      </c>
      <c r="U137" s="35">
        <f t="shared" si="26"/>
        <v>350.55250000000007</v>
      </c>
      <c r="V137" s="35">
        <f t="shared" si="26"/>
        <v>398</v>
      </c>
      <c r="W137" s="35">
        <f t="shared" si="26"/>
        <v>2.4499999999999997</v>
      </c>
      <c r="X137" s="35">
        <f t="shared" si="26"/>
        <v>91</v>
      </c>
      <c r="Y137" s="35">
        <f t="shared" si="26"/>
        <v>169</v>
      </c>
      <c r="Z137" s="35">
        <f t="shared" si="26"/>
        <v>432.02349999999996</v>
      </c>
      <c r="AA137" s="35">
        <f t="shared" si="26"/>
        <v>213.45000000000002</v>
      </c>
      <c r="AB137" s="35">
        <f t="shared" si="26"/>
        <v>464.745</v>
      </c>
      <c r="AC137" s="35">
        <f t="shared" si="26"/>
        <v>26.3425</v>
      </c>
      <c r="AD137" s="35">
        <f t="shared" si="26"/>
        <v>0</v>
      </c>
      <c r="AE137" s="35">
        <f t="shared" si="26"/>
        <v>0.13</v>
      </c>
      <c r="AF137" s="35">
        <f t="shared" si="26"/>
        <v>32.5097</v>
      </c>
      <c r="AG137" s="35">
        <f t="shared" si="26"/>
        <v>7.92375</v>
      </c>
      <c r="AH137" s="35">
        <f t="shared" si="26"/>
        <v>0</v>
      </c>
      <c r="AI137" s="35">
        <f t="shared" si="26"/>
        <v>18.67</v>
      </c>
      <c r="AJ137" s="35">
        <f t="shared" si="26"/>
        <v>154.41000000000003</v>
      </c>
      <c r="AK137" s="35">
        <f t="shared" si="26"/>
        <v>2.1</v>
      </c>
      <c r="AL137" s="35">
        <f t="shared" si="26"/>
        <v>0</v>
      </c>
      <c r="AM137" s="35">
        <f t="shared" si="26"/>
        <v>0</v>
      </c>
      <c r="AN137" s="35">
        <f t="shared" si="26"/>
        <v>104.25999999999999</v>
      </c>
      <c r="AO137" s="35">
        <f t="shared" si="26"/>
        <v>0</v>
      </c>
      <c r="AP137" s="35">
        <f t="shared" si="26"/>
        <v>0</v>
      </c>
      <c r="AQ137" s="35">
        <f t="shared" si="26"/>
        <v>642.95</v>
      </c>
      <c r="AR137" s="35">
        <f t="shared" si="26"/>
        <v>229.45</v>
      </c>
      <c r="AS137" s="35"/>
      <c r="AT137" s="35">
        <f>SUM(B137:AR137)</f>
        <v>5852.176949999999</v>
      </c>
    </row>
    <row r="138" spans="1:46" ht="15.75">
      <c r="A138" s="2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T138" s="62">
        <f>SUM(AT4:AT133)</f>
        <v>5852.176949999999</v>
      </c>
    </row>
    <row r="139" spans="1:46" ht="12.75">
      <c r="A139" s="42"/>
      <c r="B139" s="43" t="s">
        <v>1</v>
      </c>
      <c r="C139" s="44" t="s">
        <v>32</v>
      </c>
      <c r="D139" s="44" t="s">
        <v>32</v>
      </c>
      <c r="E139" s="44" t="s">
        <v>1</v>
      </c>
      <c r="F139" s="44" t="s">
        <v>32</v>
      </c>
      <c r="G139" s="44" t="s">
        <v>32</v>
      </c>
      <c r="H139" s="44" t="s">
        <v>1</v>
      </c>
      <c r="I139" s="43" t="s">
        <v>1</v>
      </c>
      <c r="J139" s="43" t="s">
        <v>32</v>
      </c>
      <c r="K139" s="43" t="s">
        <v>1</v>
      </c>
      <c r="L139" s="43" t="s">
        <v>1</v>
      </c>
      <c r="M139" s="43" t="s">
        <v>32</v>
      </c>
      <c r="N139" s="43" t="s">
        <v>32</v>
      </c>
      <c r="O139" s="43" t="s">
        <v>32</v>
      </c>
      <c r="P139" s="43" t="s">
        <v>32</v>
      </c>
      <c r="Q139" s="45"/>
      <c r="R139" s="45"/>
      <c r="S139" s="45"/>
      <c r="T139" s="45"/>
      <c r="U139" s="44" t="s">
        <v>1</v>
      </c>
      <c r="V139" s="43" t="s">
        <v>32</v>
      </c>
      <c r="W139" s="44" t="s">
        <v>1</v>
      </c>
      <c r="X139" s="44" t="s">
        <v>32</v>
      </c>
      <c r="Y139" s="44" t="s">
        <v>32</v>
      </c>
      <c r="Z139" s="45"/>
      <c r="AA139" s="44" t="s">
        <v>0</v>
      </c>
      <c r="AB139" s="44" t="s">
        <v>1</v>
      </c>
      <c r="AC139" s="45"/>
      <c r="AD139" s="44" t="s">
        <v>1</v>
      </c>
      <c r="AE139" s="44" t="s">
        <v>1</v>
      </c>
      <c r="AF139" s="44"/>
      <c r="AG139" s="44" t="s">
        <v>5</v>
      </c>
      <c r="AH139" s="44" t="s">
        <v>1</v>
      </c>
      <c r="AI139" s="44" t="s">
        <v>1</v>
      </c>
      <c r="AJ139" s="44" t="s">
        <v>1</v>
      </c>
      <c r="AK139" s="44" t="s">
        <v>5</v>
      </c>
      <c r="AL139" s="44" t="s">
        <v>1</v>
      </c>
      <c r="AM139" s="44" t="s">
        <v>32</v>
      </c>
      <c r="AN139" s="44" t="s">
        <v>1</v>
      </c>
      <c r="AO139" s="44" t="s">
        <v>1</v>
      </c>
      <c r="AP139" s="44" t="s">
        <v>1</v>
      </c>
      <c r="AQ139" s="44" t="s">
        <v>1</v>
      </c>
      <c r="AR139" s="44" t="s">
        <v>1</v>
      </c>
      <c r="AS139" s="45"/>
      <c r="AT139" s="45"/>
    </row>
    <row r="140" spans="1:46" ht="12.75">
      <c r="A140" s="46"/>
      <c r="B140" s="47" t="s">
        <v>2</v>
      </c>
      <c r="C140" s="47" t="s">
        <v>2</v>
      </c>
      <c r="D140" s="47" t="s">
        <v>62</v>
      </c>
      <c r="E140" s="47" t="s">
        <v>63</v>
      </c>
      <c r="F140" s="48" t="s">
        <v>3</v>
      </c>
      <c r="G140" s="48" t="s">
        <v>3</v>
      </c>
      <c r="H140" s="48" t="s">
        <v>51</v>
      </c>
      <c r="I140" s="48" t="s">
        <v>4</v>
      </c>
      <c r="J140" s="48" t="s">
        <v>4</v>
      </c>
      <c r="K140" s="48" t="s">
        <v>50</v>
      </c>
      <c r="L140" s="48" t="s">
        <v>4</v>
      </c>
      <c r="M140" s="48" t="s">
        <v>65</v>
      </c>
      <c r="N140" s="48" t="s">
        <v>66</v>
      </c>
      <c r="O140" s="48" t="s">
        <v>4</v>
      </c>
      <c r="P140" s="48" t="s">
        <v>61</v>
      </c>
      <c r="Q140" s="48" t="s">
        <v>5</v>
      </c>
      <c r="R140" s="48" t="s">
        <v>5</v>
      </c>
      <c r="S140" s="47" t="s">
        <v>32</v>
      </c>
      <c r="T140" s="48" t="s">
        <v>1</v>
      </c>
      <c r="U140" s="48" t="s">
        <v>6</v>
      </c>
      <c r="V140" s="48" t="s">
        <v>6</v>
      </c>
      <c r="W140" s="48" t="s">
        <v>4</v>
      </c>
      <c r="X140" s="48" t="s">
        <v>4</v>
      </c>
      <c r="Y140" s="48" t="s">
        <v>78</v>
      </c>
      <c r="Z140" s="48" t="s">
        <v>0</v>
      </c>
      <c r="AA140" s="47" t="s">
        <v>27</v>
      </c>
      <c r="AB140" s="47" t="s">
        <v>27</v>
      </c>
      <c r="AC140" s="47" t="s">
        <v>1</v>
      </c>
      <c r="AD140" s="47" t="s">
        <v>38</v>
      </c>
      <c r="AE140" s="47" t="s">
        <v>81</v>
      </c>
      <c r="AF140" s="47" t="s">
        <v>1</v>
      </c>
      <c r="AG140" s="47" t="s">
        <v>67</v>
      </c>
      <c r="AH140" s="47" t="s">
        <v>70</v>
      </c>
      <c r="AI140" s="47" t="s">
        <v>71</v>
      </c>
      <c r="AJ140" s="47" t="s">
        <v>72</v>
      </c>
      <c r="AK140" s="47" t="s">
        <v>75</v>
      </c>
      <c r="AL140" s="47" t="s">
        <v>73</v>
      </c>
      <c r="AM140" s="47" t="s">
        <v>52</v>
      </c>
      <c r="AN140" s="48" t="s">
        <v>40</v>
      </c>
      <c r="AO140" s="48" t="s">
        <v>46</v>
      </c>
      <c r="AP140" s="48" t="s">
        <v>37</v>
      </c>
      <c r="AQ140" s="48" t="s">
        <v>48</v>
      </c>
      <c r="AR140" s="48" t="s">
        <v>53</v>
      </c>
      <c r="AS140" s="47"/>
      <c r="AT140" s="47"/>
    </row>
    <row r="141" spans="1:46" ht="12.75">
      <c r="A141" s="49" t="s">
        <v>7</v>
      </c>
      <c r="B141" s="50" t="s">
        <v>8</v>
      </c>
      <c r="C141" s="50" t="s">
        <v>8</v>
      </c>
      <c r="D141" s="50" t="s">
        <v>8</v>
      </c>
      <c r="E141" s="50" t="s">
        <v>64</v>
      </c>
      <c r="F141" s="48" t="s">
        <v>9</v>
      </c>
      <c r="G141" s="48" t="s">
        <v>9</v>
      </c>
      <c r="H141" s="48"/>
      <c r="I141" s="48" t="s">
        <v>10</v>
      </c>
      <c r="J141" s="48" t="s">
        <v>10</v>
      </c>
      <c r="K141" s="48" t="s">
        <v>10</v>
      </c>
      <c r="L141" s="48" t="s">
        <v>11</v>
      </c>
      <c r="M141" s="48" t="s">
        <v>11</v>
      </c>
      <c r="N141" s="48" t="s">
        <v>11</v>
      </c>
      <c r="O141" s="48" t="s">
        <v>11</v>
      </c>
      <c r="P141" s="48" t="s">
        <v>80</v>
      </c>
      <c r="Q141" s="48" t="s">
        <v>12</v>
      </c>
      <c r="R141" s="48" t="s">
        <v>12</v>
      </c>
      <c r="S141" s="48" t="s">
        <v>12</v>
      </c>
      <c r="T141" s="48" t="s">
        <v>13</v>
      </c>
      <c r="U141" s="48" t="s">
        <v>14</v>
      </c>
      <c r="V141" s="48" t="s">
        <v>14</v>
      </c>
      <c r="W141" s="48" t="s">
        <v>14</v>
      </c>
      <c r="X141" s="48" t="s">
        <v>14</v>
      </c>
      <c r="Y141" s="48" t="s">
        <v>79</v>
      </c>
      <c r="Z141" s="50" t="s">
        <v>15</v>
      </c>
      <c r="AA141" s="48" t="s">
        <v>28</v>
      </c>
      <c r="AB141" s="48" t="s">
        <v>28</v>
      </c>
      <c r="AC141" s="48" t="s">
        <v>29</v>
      </c>
      <c r="AD141" s="48" t="s">
        <v>16</v>
      </c>
      <c r="AE141" s="48"/>
      <c r="AF141" s="48" t="s">
        <v>15</v>
      </c>
      <c r="AG141" s="48"/>
      <c r="AH141" s="48" t="s">
        <v>69</v>
      </c>
      <c r="AI141" s="48"/>
      <c r="AJ141" s="48"/>
      <c r="AK141" s="48" t="s">
        <v>76</v>
      </c>
      <c r="AL141" s="48" t="s">
        <v>74</v>
      </c>
      <c r="AM141" s="48"/>
      <c r="AN141" s="48" t="s">
        <v>41</v>
      </c>
      <c r="AO141" s="48" t="s">
        <v>45</v>
      </c>
      <c r="AP141" s="48" t="s">
        <v>36</v>
      </c>
      <c r="AQ141" s="48" t="s">
        <v>49</v>
      </c>
      <c r="AR141" s="48" t="s">
        <v>54</v>
      </c>
      <c r="AS141" s="48"/>
      <c r="AT141" s="48" t="s">
        <v>17</v>
      </c>
    </row>
    <row r="142" spans="1:41" ht="12.75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ht="12.75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ht="12.75">
      <c r="A144" s="1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ht="12.75">
      <c r="A145" s="16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ht="12.7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2.7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2.7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2.7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2.7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38" ht="12.7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2.7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2.7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2.75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2.7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10" ht="12.75">
      <c r="A157" s="3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3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4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3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4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3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3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3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4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3"/>
      <c r="B166" s="2"/>
      <c r="C166" s="2"/>
      <c r="D166" s="2"/>
      <c r="E166" s="2"/>
      <c r="F166" s="5"/>
      <c r="G166" s="5"/>
      <c r="H166" s="5"/>
      <c r="I166" s="5"/>
      <c r="J166" s="5"/>
    </row>
    <row r="167" spans="1:10" ht="12.75">
      <c r="A167" s="4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3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3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4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3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4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3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3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5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4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3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4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3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3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5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4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3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4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3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3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5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4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3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4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3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3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5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4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3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4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3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3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4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3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4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3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3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5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4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3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4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3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3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4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6"/>
      <c r="C214" s="6"/>
      <c r="D214" s="6"/>
      <c r="E214" s="6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4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2"/>
      <c r="G219" s="2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2"/>
      <c r="G220" s="2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7"/>
      <c r="G221" s="7"/>
      <c r="H221" s="5"/>
      <c r="I221" s="5"/>
      <c r="J221" s="5"/>
    </row>
    <row r="222" spans="1:10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2.75">
      <c r="A224" s="5"/>
      <c r="B224" s="5"/>
      <c r="C224" s="5"/>
      <c r="D224" s="5"/>
      <c r="E224" s="5"/>
      <c r="F224" s="8"/>
      <c r="G224" s="8"/>
      <c r="H224" s="5"/>
      <c r="I224" s="5"/>
      <c r="J224" s="5"/>
    </row>
    <row r="225" spans="1:10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2.75">
      <c r="A249" s="5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5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5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5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5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</sheetData>
  <sheetProtection/>
  <printOptions gridLines="1"/>
  <pageMargins left="0.25" right="0.14" top="0.46" bottom="0.5" header="0.25" footer="0.5"/>
  <pageSetup fitToHeight="0" fitToWidth="1" horizontalDpi="600" verticalDpi="600" orientation="landscape" paperSize="3" scale="4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Maureen Herda</dc:creator>
  <cp:keywords/>
  <dc:description/>
  <cp:lastModifiedBy>Amy</cp:lastModifiedBy>
  <cp:lastPrinted>2023-03-27T12:35:08Z</cp:lastPrinted>
  <dcterms:created xsi:type="dcterms:W3CDTF">1999-03-12T13:15:30Z</dcterms:created>
  <dcterms:modified xsi:type="dcterms:W3CDTF">2023-03-27T12:36:01Z</dcterms:modified>
  <cp:category/>
  <cp:version/>
  <cp:contentType/>
  <cp:contentStatus/>
</cp:coreProperties>
</file>