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24226"/>
  <mc:AlternateContent xmlns:mc="http://schemas.openxmlformats.org/markup-compatibility/2006">
    <mc:Choice Requires="x15">
      <x15ac:absPath xmlns:x15ac="http://schemas.microsoft.com/office/spreadsheetml/2010/11/ac" url="F:\Recycling\OLD C\My 23 Annual Report\"/>
    </mc:Choice>
  </mc:AlternateContent>
  <xr:revisionPtr revIDLastSave="0" documentId="13_ncr:1_{8A98D751-E5FA-427F-BAF9-E736903F1736}" xr6:coauthVersionLast="36" xr6:coauthVersionMax="36" xr10:uidLastSave="{00000000-0000-0000-0000-000000000000}"/>
  <bookViews>
    <workbookView xWindow="32760" yWindow="32760" windowWidth="28800" windowHeight="14025" xr2:uid="{00000000-000D-0000-FFFF-FFFF00000000}"/>
  </bookViews>
  <sheets>
    <sheet name="GLRA 2023" sheetId="2" r:id="rId1"/>
    <sheet name="MATERIAL LIST SOURCE" sheetId="3" r:id="rId2"/>
  </sheets>
  <definedNames>
    <definedName name="Slicer_MATERIAL">#N/A</definedName>
    <definedName name="Slicer_MATERIAL___APR">#N/A</definedName>
    <definedName name="Slicer_MATERIAL___AUG">#N/A</definedName>
    <definedName name="Slicer_MATERIAL___DEC">#N/A</definedName>
    <definedName name="Slicer_MATERIAL___FEB">#N/A</definedName>
    <definedName name="Slicer_MATERIAL___JUL">#N/A</definedName>
    <definedName name="Slicer_MATERIAL___JUN">#N/A</definedName>
    <definedName name="Slicer_MATERIAL___MAR">#N/A</definedName>
    <definedName name="Slicer_MATERIAL___MAY">#N/A</definedName>
    <definedName name="Slicer_MATERIAL___NOV">#N/A</definedName>
    <definedName name="Slicer_MATERIAL___OCT">#N/A</definedName>
    <definedName name="Slicer_MATERIAL___SEP">#N/A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4:slicerCache r:id="rId7"/>
        <x14:slicerCache r:id="rId8"/>
        <x14:slicerCache r:id="rId9"/>
        <x14:slicerCache r:id="rId10"/>
        <x14:slicerCache r:id="rId11"/>
        <x14:slicerCache r:id="rId12"/>
        <x14:slicerCache r:id="rId13"/>
        <x14:slicerCache r:id="rId14"/>
      </x15:slicerCaches>
    </ext>
  </extLst>
</workbook>
</file>

<file path=xl/calcChain.xml><?xml version="1.0" encoding="utf-8"?>
<calcChain xmlns="http://schemas.openxmlformats.org/spreadsheetml/2006/main">
  <c r="I243" i="2" l="1"/>
  <c r="G243" i="2"/>
  <c r="J243" i="2" s="1"/>
  <c r="G175" i="2" l="1"/>
  <c r="G244" i="2" l="1"/>
  <c r="J244" i="2" s="1"/>
  <c r="G245" i="2"/>
  <c r="J245" i="2" s="1"/>
  <c r="G239" i="2" l="1"/>
  <c r="J239" i="2" s="1"/>
  <c r="G237" i="2"/>
  <c r="G221" i="2" l="1"/>
  <c r="J221" i="2" s="1"/>
  <c r="G226" i="2" l="1"/>
  <c r="J226" i="2" s="1"/>
  <c r="G225" i="2"/>
  <c r="J225" i="2" s="1"/>
  <c r="G224" i="2"/>
  <c r="J224" i="2" s="1"/>
  <c r="G223" i="2"/>
  <c r="J223" i="2" s="1"/>
  <c r="G222" i="2"/>
  <c r="J222" i="2" s="1"/>
  <c r="G216" i="2" l="1"/>
  <c r="J216" i="2" s="1"/>
  <c r="G215" i="2"/>
  <c r="G213" i="2" l="1"/>
  <c r="J213" i="2" s="1"/>
  <c r="G208" i="2" l="1"/>
  <c r="J208" i="2" s="1"/>
  <c r="G205" i="2"/>
  <c r="J205" i="2" s="1"/>
  <c r="I201" i="2"/>
  <c r="G201" i="2"/>
  <c r="G194" i="2" l="1"/>
  <c r="G193" i="2"/>
  <c r="G191" i="2" l="1"/>
  <c r="G178" i="2" l="1"/>
  <c r="G166" i="2" l="1"/>
  <c r="G163" i="2" l="1"/>
  <c r="G156" i="2" l="1"/>
  <c r="I152" i="2" l="1"/>
  <c r="G152" i="2"/>
  <c r="J152" i="2" l="1"/>
  <c r="G139" i="2"/>
  <c r="J139" i="2" s="1"/>
  <c r="G134" i="2" l="1"/>
  <c r="J134" i="2" s="1"/>
  <c r="G127" i="2" l="1"/>
  <c r="G123" i="2" l="1"/>
  <c r="J123" i="2" s="1"/>
  <c r="G119" i="2" l="1"/>
  <c r="G126" i="2" l="1"/>
  <c r="G140" i="2"/>
  <c r="G117" i="2"/>
  <c r="G98" i="2" l="1"/>
  <c r="G87" i="2"/>
  <c r="G83" i="2"/>
  <c r="G8" i="2"/>
  <c r="J8" i="2" s="1"/>
  <c r="G15" i="2"/>
  <c r="J15" i="2" s="1"/>
  <c r="G16" i="2"/>
  <c r="G29" i="2"/>
  <c r="J29" i="2" s="1"/>
  <c r="G52" i="2"/>
  <c r="G103" i="2" l="1"/>
  <c r="G89" i="2" l="1"/>
  <c r="I87" i="2"/>
  <c r="G45" i="2" l="1"/>
  <c r="G82" i="2"/>
  <c r="I16" i="2" l="1"/>
  <c r="J16" i="2" s="1"/>
  <c r="G41" i="2" l="1"/>
  <c r="G66" i="2" l="1"/>
  <c r="J477" i="2" l="1"/>
  <c r="G477" i="2"/>
  <c r="E477" i="2"/>
  <c r="E450" i="2" l="1"/>
  <c r="G448" i="2"/>
  <c r="J448" i="2" s="1"/>
  <c r="G447" i="2"/>
  <c r="J447" i="2" s="1"/>
  <c r="G446" i="2"/>
  <c r="J446" i="2" s="1"/>
  <c r="G445" i="2"/>
  <c r="J445" i="2" s="1"/>
  <c r="G444" i="2"/>
  <c r="J444" i="2" s="1"/>
  <c r="G443" i="2"/>
  <c r="J443" i="2" s="1"/>
  <c r="G442" i="2"/>
  <c r="J442" i="2" s="1"/>
  <c r="G441" i="2"/>
  <c r="J441" i="2" s="1"/>
  <c r="G440" i="2"/>
  <c r="J440" i="2" s="1"/>
  <c r="G439" i="2"/>
  <c r="J439" i="2" s="1"/>
  <c r="G438" i="2"/>
  <c r="J438" i="2" s="1"/>
  <c r="G437" i="2"/>
  <c r="J437" i="2" s="1"/>
  <c r="G436" i="2"/>
  <c r="J436" i="2" s="1"/>
  <c r="G435" i="2"/>
  <c r="J435" i="2" s="1"/>
  <c r="G434" i="2"/>
  <c r="J434" i="2" s="1"/>
  <c r="G433" i="2"/>
  <c r="J433" i="2" s="1"/>
  <c r="G432" i="2"/>
  <c r="J432" i="2" s="1"/>
  <c r="G431" i="2"/>
  <c r="J431" i="2" s="1"/>
  <c r="I430" i="2"/>
  <c r="G430" i="2"/>
  <c r="G429" i="2"/>
  <c r="J429" i="2" s="1"/>
  <c r="G428" i="2"/>
  <c r="J428" i="2" s="1"/>
  <c r="G427" i="2"/>
  <c r="J427" i="2" s="1"/>
  <c r="G426" i="2"/>
  <c r="J426" i="2" s="1"/>
  <c r="G425" i="2"/>
  <c r="J425" i="2" s="1"/>
  <c r="G424" i="2"/>
  <c r="J424" i="2" s="1"/>
  <c r="G423" i="2"/>
  <c r="J423" i="2" s="1"/>
  <c r="G422" i="2"/>
  <c r="J422" i="2" s="1"/>
  <c r="G421" i="2"/>
  <c r="J421" i="2" s="1"/>
  <c r="G420" i="2"/>
  <c r="J420" i="2" s="1"/>
  <c r="G419" i="2"/>
  <c r="J419" i="2" s="1"/>
  <c r="G418" i="2"/>
  <c r="J418" i="2" s="1"/>
  <c r="E413" i="2"/>
  <c r="G411" i="2"/>
  <c r="J411" i="2" s="1"/>
  <c r="G410" i="2"/>
  <c r="J410" i="2" s="1"/>
  <c r="G409" i="2"/>
  <c r="J409" i="2" s="1"/>
  <c r="G408" i="2"/>
  <c r="J408" i="2" s="1"/>
  <c r="G407" i="2"/>
  <c r="J407" i="2" s="1"/>
  <c r="G406" i="2"/>
  <c r="J406" i="2" s="1"/>
  <c r="G405" i="2"/>
  <c r="J405" i="2" s="1"/>
  <c r="G404" i="2"/>
  <c r="J404" i="2" s="1"/>
  <c r="G403" i="2"/>
  <c r="J403" i="2" s="1"/>
  <c r="G402" i="2"/>
  <c r="J402" i="2" s="1"/>
  <c r="G401" i="2"/>
  <c r="J401" i="2" s="1"/>
  <c r="G400" i="2"/>
  <c r="J400" i="2" s="1"/>
  <c r="G399" i="2"/>
  <c r="J399" i="2" s="1"/>
  <c r="G398" i="2"/>
  <c r="J398" i="2" s="1"/>
  <c r="G397" i="2"/>
  <c r="J397" i="2" s="1"/>
  <c r="G396" i="2"/>
  <c r="J396" i="2" s="1"/>
  <c r="G395" i="2"/>
  <c r="J395" i="2" s="1"/>
  <c r="G394" i="2"/>
  <c r="J394" i="2" s="1"/>
  <c r="I393" i="2"/>
  <c r="G393" i="2"/>
  <c r="G392" i="2"/>
  <c r="J392" i="2" s="1"/>
  <c r="G391" i="2"/>
  <c r="J391" i="2" s="1"/>
  <c r="G390" i="2"/>
  <c r="J390" i="2" s="1"/>
  <c r="G389" i="2"/>
  <c r="J389" i="2" s="1"/>
  <c r="G388" i="2"/>
  <c r="J388" i="2" s="1"/>
  <c r="G387" i="2"/>
  <c r="J387" i="2" s="1"/>
  <c r="G386" i="2"/>
  <c r="J386" i="2" s="1"/>
  <c r="G385" i="2"/>
  <c r="J385" i="2" s="1"/>
  <c r="G384" i="2"/>
  <c r="J384" i="2" s="1"/>
  <c r="G383" i="2"/>
  <c r="J383" i="2" s="1"/>
  <c r="G382" i="2"/>
  <c r="J382" i="2" s="1"/>
  <c r="G381" i="2"/>
  <c r="E376" i="2"/>
  <c r="G374" i="2"/>
  <c r="J374" i="2" s="1"/>
  <c r="G373" i="2"/>
  <c r="J373" i="2" s="1"/>
  <c r="G372" i="2"/>
  <c r="J372" i="2" s="1"/>
  <c r="G371" i="2"/>
  <c r="J371" i="2" s="1"/>
  <c r="G370" i="2"/>
  <c r="J370" i="2" s="1"/>
  <c r="G369" i="2"/>
  <c r="J369" i="2" s="1"/>
  <c r="G368" i="2"/>
  <c r="J368" i="2" s="1"/>
  <c r="G367" i="2"/>
  <c r="J367" i="2" s="1"/>
  <c r="G366" i="2"/>
  <c r="J366" i="2" s="1"/>
  <c r="G365" i="2"/>
  <c r="J365" i="2" s="1"/>
  <c r="G364" i="2"/>
  <c r="J364" i="2" s="1"/>
  <c r="G363" i="2"/>
  <c r="J363" i="2" s="1"/>
  <c r="G362" i="2"/>
  <c r="J362" i="2" s="1"/>
  <c r="G361" i="2"/>
  <c r="J361" i="2" s="1"/>
  <c r="G360" i="2"/>
  <c r="J360" i="2" s="1"/>
  <c r="G359" i="2"/>
  <c r="J359" i="2" s="1"/>
  <c r="G358" i="2"/>
  <c r="J358" i="2" s="1"/>
  <c r="G357" i="2"/>
  <c r="J357" i="2" s="1"/>
  <c r="I356" i="2"/>
  <c r="G356" i="2"/>
  <c r="G355" i="2"/>
  <c r="J355" i="2" s="1"/>
  <c r="G354" i="2"/>
  <c r="J354" i="2" s="1"/>
  <c r="G353" i="2"/>
  <c r="J353" i="2" s="1"/>
  <c r="G352" i="2"/>
  <c r="J352" i="2" s="1"/>
  <c r="G351" i="2"/>
  <c r="J351" i="2" s="1"/>
  <c r="G350" i="2"/>
  <c r="J350" i="2" s="1"/>
  <c r="G349" i="2"/>
  <c r="J349" i="2" s="1"/>
  <c r="G348" i="2"/>
  <c r="J348" i="2" s="1"/>
  <c r="G347" i="2"/>
  <c r="J347" i="2" s="1"/>
  <c r="G346" i="2"/>
  <c r="J346" i="2" s="1"/>
  <c r="G345" i="2"/>
  <c r="J345" i="2" s="1"/>
  <c r="G344" i="2"/>
  <c r="J344" i="2" s="1"/>
  <c r="E339" i="2"/>
  <c r="G337" i="2"/>
  <c r="J337" i="2" s="1"/>
  <c r="G336" i="2"/>
  <c r="J336" i="2" s="1"/>
  <c r="G335" i="2"/>
  <c r="J335" i="2" s="1"/>
  <c r="G334" i="2"/>
  <c r="J334" i="2" s="1"/>
  <c r="G333" i="2"/>
  <c r="J333" i="2" s="1"/>
  <c r="G332" i="2"/>
  <c r="J332" i="2" s="1"/>
  <c r="G331" i="2"/>
  <c r="J331" i="2" s="1"/>
  <c r="G330" i="2"/>
  <c r="J330" i="2" s="1"/>
  <c r="G329" i="2"/>
  <c r="J329" i="2" s="1"/>
  <c r="G328" i="2"/>
  <c r="J328" i="2" s="1"/>
  <c r="G327" i="2"/>
  <c r="J327" i="2" s="1"/>
  <c r="G326" i="2"/>
  <c r="J326" i="2" s="1"/>
  <c r="G325" i="2"/>
  <c r="J325" i="2" s="1"/>
  <c r="G324" i="2"/>
  <c r="J324" i="2" s="1"/>
  <c r="G323" i="2"/>
  <c r="J323" i="2" s="1"/>
  <c r="G322" i="2"/>
  <c r="J322" i="2" s="1"/>
  <c r="G321" i="2"/>
  <c r="J321" i="2" s="1"/>
  <c r="G320" i="2"/>
  <c r="J320" i="2" s="1"/>
  <c r="I319" i="2"/>
  <c r="G319" i="2"/>
  <c r="G318" i="2"/>
  <c r="J318" i="2" s="1"/>
  <c r="G317" i="2"/>
  <c r="J317" i="2" s="1"/>
  <c r="G316" i="2"/>
  <c r="J316" i="2" s="1"/>
  <c r="G315" i="2"/>
  <c r="J315" i="2" s="1"/>
  <c r="G314" i="2"/>
  <c r="J314" i="2" s="1"/>
  <c r="G313" i="2"/>
  <c r="J313" i="2" s="1"/>
  <c r="G312" i="2"/>
  <c r="J312" i="2" s="1"/>
  <c r="G311" i="2"/>
  <c r="J311" i="2" s="1"/>
  <c r="G310" i="2"/>
  <c r="J310" i="2" s="1"/>
  <c r="G309" i="2"/>
  <c r="J309" i="2" s="1"/>
  <c r="G308" i="2"/>
  <c r="J308" i="2" s="1"/>
  <c r="G307" i="2"/>
  <c r="J307" i="2" s="1"/>
  <c r="E302" i="2"/>
  <c r="G300" i="2"/>
  <c r="J300" i="2" s="1"/>
  <c r="G299" i="2"/>
  <c r="J299" i="2" s="1"/>
  <c r="G298" i="2"/>
  <c r="J298" i="2" s="1"/>
  <c r="G297" i="2"/>
  <c r="J297" i="2" s="1"/>
  <c r="G296" i="2"/>
  <c r="J296" i="2" s="1"/>
  <c r="G295" i="2"/>
  <c r="J295" i="2" s="1"/>
  <c r="G294" i="2"/>
  <c r="J294" i="2" s="1"/>
  <c r="G293" i="2"/>
  <c r="J293" i="2" s="1"/>
  <c r="G292" i="2"/>
  <c r="J292" i="2" s="1"/>
  <c r="G291" i="2"/>
  <c r="J291" i="2" s="1"/>
  <c r="G290" i="2"/>
  <c r="J290" i="2" s="1"/>
  <c r="G289" i="2"/>
  <c r="J289" i="2" s="1"/>
  <c r="G288" i="2"/>
  <c r="J288" i="2" s="1"/>
  <c r="G287" i="2"/>
  <c r="J287" i="2" s="1"/>
  <c r="G286" i="2"/>
  <c r="J286" i="2" s="1"/>
  <c r="G285" i="2"/>
  <c r="J285" i="2" s="1"/>
  <c r="G284" i="2"/>
  <c r="J284" i="2" s="1"/>
  <c r="G283" i="2"/>
  <c r="J283" i="2" s="1"/>
  <c r="I282" i="2"/>
  <c r="G282" i="2"/>
  <c r="G281" i="2"/>
  <c r="J281" i="2" s="1"/>
  <c r="G280" i="2"/>
  <c r="J280" i="2" s="1"/>
  <c r="G279" i="2"/>
  <c r="J279" i="2" s="1"/>
  <c r="G278" i="2"/>
  <c r="J278" i="2" s="1"/>
  <c r="G277" i="2"/>
  <c r="J277" i="2" s="1"/>
  <c r="G276" i="2"/>
  <c r="J276" i="2" s="1"/>
  <c r="G275" i="2"/>
  <c r="J275" i="2" s="1"/>
  <c r="G274" i="2"/>
  <c r="J274" i="2" s="1"/>
  <c r="G273" i="2"/>
  <c r="J273" i="2" s="1"/>
  <c r="G272" i="2"/>
  <c r="J272" i="2" s="1"/>
  <c r="G271" i="2"/>
  <c r="J271" i="2" s="1"/>
  <c r="G270" i="2"/>
  <c r="J270" i="2" s="1"/>
  <c r="E265" i="2"/>
  <c r="G263" i="2"/>
  <c r="J263" i="2" s="1"/>
  <c r="G262" i="2"/>
  <c r="J262" i="2" s="1"/>
  <c r="G261" i="2"/>
  <c r="J261" i="2" s="1"/>
  <c r="G260" i="2"/>
  <c r="J260" i="2" s="1"/>
  <c r="G259" i="2"/>
  <c r="J259" i="2" s="1"/>
  <c r="G258" i="2"/>
  <c r="J258" i="2" s="1"/>
  <c r="G257" i="2"/>
  <c r="J257" i="2" s="1"/>
  <c r="G256" i="2"/>
  <c r="J256" i="2" s="1"/>
  <c r="G255" i="2"/>
  <c r="J255" i="2" s="1"/>
  <c r="G254" i="2"/>
  <c r="J254" i="2" s="1"/>
  <c r="G253" i="2"/>
  <c r="J253" i="2" s="1"/>
  <c r="G252" i="2"/>
  <c r="J252" i="2" s="1"/>
  <c r="G251" i="2"/>
  <c r="J251" i="2" s="1"/>
  <c r="G250" i="2"/>
  <c r="J250" i="2" s="1"/>
  <c r="G249" i="2"/>
  <c r="J249" i="2" s="1"/>
  <c r="G248" i="2"/>
  <c r="J248" i="2" s="1"/>
  <c r="G247" i="2"/>
  <c r="J247" i="2" s="1"/>
  <c r="G246" i="2"/>
  <c r="J246" i="2" s="1"/>
  <c r="G242" i="2"/>
  <c r="J242" i="2" s="1"/>
  <c r="G241" i="2"/>
  <c r="J241" i="2" s="1"/>
  <c r="G240" i="2"/>
  <c r="J240" i="2" s="1"/>
  <c r="G238" i="2"/>
  <c r="J238" i="2" s="1"/>
  <c r="J237" i="2"/>
  <c r="G236" i="2"/>
  <c r="J236" i="2" s="1"/>
  <c r="G235" i="2"/>
  <c r="J235" i="2" s="1"/>
  <c r="G234" i="2"/>
  <c r="J234" i="2" s="1"/>
  <c r="G233" i="2"/>
  <c r="J233" i="2" s="1"/>
  <c r="E228" i="2"/>
  <c r="G220" i="2"/>
  <c r="J220" i="2" s="1"/>
  <c r="G219" i="2"/>
  <c r="J219" i="2" s="1"/>
  <c r="G218" i="2"/>
  <c r="J218" i="2" s="1"/>
  <c r="G217" i="2"/>
  <c r="J217" i="2" s="1"/>
  <c r="G214" i="2"/>
  <c r="J214" i="2" s="1"/>
  <c r="G212" i="2"/>
  <c r="J212" i="2" s="1"/>
  <c r="G211" i="2"/>
  <c r="J211" i="2" s="1"/>
  <c r="G210" i="2"/>
  <c r="J210" i="2" s="1"/>
  <c r="G209" i="2"/>
  <c r="J209" i="2" s="1"/>
  <c r="G207" i="2"/>
  <c r="J207" i="2" s="1"/>
  <c r="G206" i="2"/>
  <c r="J206" i="2" s="1"/>
  <c r="G204" i="2"/>
  <c r="J204" i="2" s="1"/>
  <c r="G203" i="2"/>
  <c r="J203" i="2" s="1"/>
  <c r="G202" i="2"/>
  <c r="J201" i="2"/>
  <c r="G200" i="2"/>
  <c r="J200" i="2" s="1"/>
  <c r="G199" i="2"/>
  <c r="J199" i="2" s="1"/>
  <c r="G198" i="2"/>
  <c r="J198" i="2" s="1"/>
  <c r="G197" i="2"/>
  <c r="J197" i="2" s="1"/>
  <c r="G196" i="2"/>
  <c r="J196" i="2" s="1"/>
  <c r="G195" i="2"/>
  <c r="J195" i="2" s="1"/>
  <c r="J194" i="2"/>
  <c r="J193" i="2"/>
  <c r="G192" i="2"/>
  <c r="J192" i="2" s="1"/>
  <c r="J191" i="2"/>
  <c r="G190" i="2"/>
  <c r="J190" i="2" s="1"/>
  <c r="E185" i="2"/>
  <c r="G183" i="2"/>
  <c r="J183" i="2" s="1"/>
  <c r="G182" i="2"/>
  <c r="J182" i="2" s="1"/>
  <c r="G181" i="2"/>
  <c r="J181" i="2" s="1"/>
  <c r="G180" i="2"/>
  <c r="J180" i="2" s="1"/>
  <c r="G179" i="2"/>
  <c r="J179" i="2" s="1"/>
  <c r="J178" i="2"/>
  <c r="G177" i="2"/>
  <c r="J177" i="2" s="1"/>
  <c r="G176" i="2"/>
  <c r="J176" i="2" s="1"/>
  <c r="G174" i="2"/>
  <c r="J174" i="2" s="1"/>
  <c r="G173" i="2"/>
  <c r="J173" i="2" s="1"/>
  <c r="G172" i="2"/>
  <c r="J172" i="2" s="1"/>
  <c r="G171" i="2"/>
  <c r="J171" i="2" s="1"/>
  <c r="G170" i="2"/>
  <c r="J170" i="2" s="1"/>
  <c r="G169" i="2"/>
  <c r="J169" i="2" s="1"/>
  <c r="G168" i="2"/>
  <c r="J168" i="2" s="1"/>
  <c r="G167" i="2"/>
  <c r="J167" i="2" s="1"/>
  <c r="J166" i="2"/>
  <c r="G165" i="2"/>
  <c r="J165" i="2" s="1"/>
  <c r="G164" i="2"/>
  <c r="J163" i="2"/>
  <c r="G162" i="2"/>
  <c r="J162" i="2" s="1"/>
  <c r="G161" i="2"/>
  <c r="J161" i="2" s="1"/>
  <c r="G160" i="2"/>
  <c r="J160" i="2" s="1"/>
  <c r="G159" i="2"/>
  <c r="J159" i="2" s="1"/>
  <c r="G158" i="2"/>
  <c r="J158" i="2" s="1"/>
  <c r="G157" i="2"/>
  <c r="J157" i="2" s="1"/>
  <c r="J156" i="2"/>
  <c r="G155" i="2"/>
  <c r="J155" i="2" s="1"/>
  <c r="G154" i="2"/>
  <c r="J154" i="2" s="1"/>
  <c r="G153" i="2"/>
  <c r="J153" i="2" s="1"/>
  <c r="E147" i="2"/>
  <c r="G145" i="2"/>
  <c r="J145" i="2" s="1"/>
  <c r="G144" i="2"/>
  <c r="J144" i="2" s="1"/>
  <c r="G143" i="2"/>
  <c r="J143" i="2" s="1"/>
  <c r="G142" i="2"/>
  <c r="J142" i="2" s="1"/>
  <c r="G141" i="2"/>
  <c r="J141" i="2" s="1"/>
  <c r="J140" i="2"/>
  <c r="G138" i="2"/>
  <c r="J138" i="2" s="1"/>
  <c r="G137" i="2"/>
  <c r="J137" i="2" s="1"/>
  <c r="G136" i="2"/>
  <c r="J136" i="2" s="1"/>
  <c r="G135" i="2"/>
  <c r="J135" i="2" s="1"/>
  <c r="G133" i="2"/>
  <c r="J133" i="2" s="1"/>
  <c r="G132" i="2"/>
  <c r="J132" i="2" s="1"/>
  <c r="G131" i="2"/>
  <c r="J131" i="2" s="1"/>
  <c r="G130" i="2"/>
  <c r="J130" i="2" s="1"/>
  <c r="G129" i="2"/>
  <c r="J129" i="2" s="1"/>
  <c r="G128" i="2"/>
  <c r="J128" i="2" s="1"/>
  <c r="J126" i="2"/>
  <c r="G125" i="2"/>
  <c r="J125" i="2" s="1"/>
  <c r="G124" i="2"/>
  <c r="J124" i="2" s="1"/>
  <c r="G122" i="2"/>
  <c r="J122" i="2" s="1"/>
  <c r="G121" i="2"/>
  <c r="J121" i="2" s="1"/>
  <c r="G120" i="2"/>
  <c r="J120" i="2" s="1"/>
  <c r="J119" i="2"/>
  <c r="G118" i="2"/>
  <c r="J118" i="2" s="1"/>
  <c r="J117" i="2"/>
  <c r="G116" i="2"/>
  <c r="J116" i="2" s="1"/>
  <c r="G115" i="2"/>
  <c r="J115" i="2" s="1"/>
  <c r="E110" i="2"/>
  <c r="G108" i="2"/>
  <c r="J108" i="2" s="1"/>
  <c r="G107" i="2"/>
  <c r="J107" i="2" s="1"/>
  <c r="G106" i="2"/>
  <c r="J106" i="2" s="1"/>
  <c r="G105" i="2"/>
  <c r="J105" i="2" s="1"/>
  <c r="G104" i="2"/>
  <c r="J104" i="2" s="1"/>
  <c r="J103" i="2"/>
  <c r="G102" i="2"/>
  <c r="J102" i="2" s="1"/>
  <c r="G101" i="2"/>
  <c r="J101" i="2" s="1"/>
  <c r="G100" i="2"/>
  <c r="J100" i="2" s="1"/>
  <c r="G99" i="2"/>
  <c r="J99" i="2" s="1"/>
  <c r="J98" i="2"/>
  <c r="G97" i="2"/>
  <c r="J97" i="2" s="1"/>
  <c r="G96" i="2"/>
  <c r="J96" i="2" s="1"/>
  <c r="G95" i="2"/>
  <c r="J95" i="2" s="1"/>
  <c r="G94" i="2"/>
  <c r="J94" i="2" s="1"/>
  <c r="G93" i="2"/>
  <c r="J93" i="2" s="1"/>
  <c r="G92" i="2"/>
  <c r="J92" i="2" s="1"/>
  <c r="G91" i="2"/>
  <c r="J91" i="2" s="1"/>
  <c r="G90" i="2"/>
  <c r="J89" i="2"/>
  <c r="G88" i="2"/>
  <c r="J88" i="2" s="1"/>
  <c r="J87" i="2"/>
  <c r="G86" i="2"/>
  <c r="J86" i="2" s="1"/>
  <c r="G85" i="2"/>
  <c r="J85" i="2" s="1"/>
  <c r="G84" i="2"/>
  <c r="J84" i="2" s="1"/>
  <c r="J83" i="2"/>
  <c r="J82" i="2"/>
  <c r="G81" i="2"/>
  <c r="J81" i="2" s="1"/>
  <c r="G80" i="2"/>
  <c r="J80" i="2" s="1"/>
  <c r="G79" i="2"/>
  <c r="J79" i="2" s="1"/>
  <c r="G78" i="2"/>
  <c r="J78" i="2" s="1"/>
  <c r="E73" i="2"/>
  <c r="G71" i="2"/>
  <c r="J71" i="2" s="1"/>
  <c r="G70" i="2"/>
  <c r="J70" i="2" s="1"/>
  <c r="G69" i="2"/>
  <c r="J69" i="2" s="1"/>
  <c r="G68" i="2"/>
  <c r="J68" i="2" s="1"/>
  <c r="G67" i="2"/>
  <c r="J67" i="2" s="1"/>
  <c r="J66" i="2"/>
  <c r="G65" i="2"/>
  <c r="J65" i="2" s="1"/>
  <c r="G64" i="2"/>
  <c r="J64" i="2" s="1"/>
  <c r="G63" i="2"/>
  <c r="J63" i="2" s="1"/>
  <c r="G62" i="2"/>
  <c r="J62" i="2" s="1"/>
  <c r="G61" i="2"/>
  <c r="J61" i="2" s="1"/>
  <c r="G60" i="2"/>
  <c r="J60" i="2" s="1"/>
  <c r="G59" i="2"/>
  <c r="J59" i="2" s="1"/>
  <c r="G58" i="2"/>
  <c r="J58" i="2" s="1"/>
  <c r="G57" i="2"/>
  <c r="J57" i="2" s="1"/>
  <c r="G56" i="2"/>
  <c r="J56" i="2" s="1"/>
  <c r="G55" i="2"/>
  <c r="J55" i="2" s="1"/>
  <c r="G54" i="2"/>
  <c r="J54" i="2" s="1"/>
  <c r="G53" i="2"/>
  <c r="J52" i="2"/>
  <c r="G51" i="2"/>
  <c r="J51" i="2" s="1"/>
  <c r="G50" i="2"/>
  <c r="J50" i="2" s="1"/>
  <c r="G49" i="2"/>
  <c r="J49" i="2" s="1"/>
  <c r="G48" i="2"/>
  <c r="J48" i="2" s="1"/>
  <c r="G47" i="2"/>
  <c r="J47" i="2" s="1"/>
  <c r="G46" i="2"/>
  <c r="J46" i="2" s="1"/>
  <c r="J45" i="2"/>
  <c r="G44" i="2"/>
  <c r="J44" i="2" s="1"/>
  <c r="G43" i="2"/>
  <c r="J43" i="2" s="1"/>
  <c r="G42" i="2"/>
  <c r="J42" i="2" s="1"/>
  <c r="J41" i="2"/>
  <c r="G31" i="2"/>
  <c r="J31" i="2" s="1"/>
  <c r="G32" i="2"/>
  <c r="J32" i="2" s="1"/>
  <c r="G33" i="2"/>
  <c r="J33" i="2" s="1"/>
  <c r="G34" i="2"/>
  <c r="J34" i="2" s="1"/>
  <c r="G30" i="2"/>
  <c r="J30" i="2" s="1"/>
  <c r="G17" i="2"/>
  <c r="J17" i="2" s="1"/>
  <c r="G18" i="2"/>
  <c r="J18" i="2" s="1"/>
  <c r="G19" i="2"/>
  <c r="J19" i="2" s="1"/>
  <c r="G20" i="2"/>
  <c r="J20" i="2" s="1"/>
  <c r="G21" i="2"/>
  <c r="J21" i="2" s="1"/>
  <c r="G22" i="2"/>
  <c r="J22" i="2" s="1"/>
  <c r="G23" i="2"/>
  <c r="J23" i="2" s="1"/>
  <c r="G24" i="2"/>
  <c r="J24" i="2" s="1"/>
  <c r="G25" i="2"/>
  <c r="J25" i="2" s="1"/>
  <c r="G26" i="2"/>
  <c r="J26" i="2" s="1"/>
  <c r="G27" i="2"/>
  <c r="J27" i="2" s="1"/>
  <c r="G28" i="2"/>
  <c r="J28" i="2" s="1"/>
  <c r="E36" i="2"/>
  <c r="J282" i="2" l="1"/>
  <c r="J302" i="2" s="1"/>
  <c r="J430" i="2"/>
  <c r="J450" i="2" s="1"/>
  <c r="J127" i="2"/>
  <c r="J147" i="2" s="1"/>
  <c r="J53" i="2"/>
  <c r="J73" i="2" s="1"/>
  <c r="J393" i="2"/>
  <c r="J202" i="2"/>
  <c r="J164" i="2"/>
  <c r="J185" i="2" s="1"/>
  <c r="J319" i="2"/>
  <c r="J339" i="2" s="1"/>
  <c r="J90" i="2"/>
  <c r="J110" i="2" s="1"/>
  <c r="J356" i="2"/>
  <c r="J376" i="2" s="1"/>
  <c r="G413" i="2"/>
  <c r="G450" i="2"/>
  <c r="J381" i="2"/>
  <c r="G302" i="2"/>
  <c r="G228" i="2"/>
  <c r="G147" i="2"/>
  <c r="G376" i="2"/>
  <c r="G339" i="2"/>
  <c r="J265" i="2"/>
  <c r="G265" i="2"/>
  <c r="J228" i="2"/>
  <c r="G185" i="2"/>
  <c r="G110" i="2"/>
  <c r="G73" i="2"/>
  <c r="J413" i="2" l="1"/>
  <c r="G10" i="2"/>
  <c r="J10" i="2" s="1"/>
  <c r="G11" i="2"/>
  <c r="J11" i="2" s="1"/>
  <c r="G12" i="2"/>
  <c r="J12" i="2" s="1"/>
  <c r="G13" i="2"/>
  <c r="J13" i="2" s="1"/>
  <c r="G14" i="2"/>
  <c r="J14" i="2" s="1"/>
  <c r="G9" i="2"/>
  <c r="J9" i="2" s="1"/>
  <c r="G5" i="2"/>
  <c r="J5" i="2" s="1"/>
  <c r="G6" i="2"/>
  <c r="J6" i="2" s="1"/>
  <c r="G7" i="2"/>
  <c r="J7" i="2" s="1"/>
  <c r="G4" i="2"/>
  <c r="J4" i="2" l="1"/>
  <c r="J36" i="2" l="1"/>
  <c r="G36" i="2"/>
</calcChain>
</file>

<file path=xl/sharedStrings.xml><?xml version="1.0" encoding="utf-8"?>
<sst xmlns="http://schemas.openxmlformats.org/spreadsheetml/2006/main" count="344" uniqueCount="44">
  <si>
    <t>DATE</t>
  </si>
  <si>
    <t>POUNDS</t>
  </si>
  <si>
    <t>TONS</t>
  </si>
  <si>
    <t>$/TON</t>
  </si>
  <si>
    <t>REVENUE</t>
  </si>
  <si>
    <t>Metal Recovery</t>
  </si>
  <si>
    <t>Cardboard</t>
  </si>
  <si>
    <t>Freon Appliances</t>
  </si>
  <si>
    <t>Clear Glass</t>
  </si>
  <si>
    <t>Aluminum Cans</t>
  </si>
  <si>
    <t>Car/Truck Tires</t>
  </si>
  <si>
    <t>Milk/Water Jugs</t>
  </si>
  <si>
    <t>Steel Cans</t>
  </si>
  <si>
    <t>Office Paper</t>
  </si>
  <si>
    <t>Plastic Soda Bottles</t>
  </si>
  <si>
    <t>Newspaper/Phone Books</t>
  </si>
  <si>
    <t>Plastic Detergent Bottles</t>
  </si>
  <si>
    <t>Brown Glass</t>
  </si>
  <si>
    <t>Green Glass</t>
  </si>
  <si>
    <t>#1 PET Thermaforms</t>
  </si>
  <si>
    <t>Scrap Tires</t>
  </si>
  <si>
    <t>Total</t>
  </si>
  <si>
    <t>.</t>
  </si>
  <si>
    <t xml:space="preserve">. </t>
  </si>
  <si>
    <t xml:space="preserve"> . </t>
  </si>
  <si>
    <t xml:space="preserve">  .    </t>
  </si>
  <si>
    <t>NOTES</t>
  </si>
  <si>
    <t>MATERIAL - JAN</t>
  </si>
  <si>
    <t>MATERIAL - FEB</t>
  </si>
  <si>
    <t>MATERIAL - MAR</t>
  </si>
  <si>
    <t>MATERIAL - APR</t>
  </si>
  <si>
    <t>MATERIAL - MAY</t>
  </si>
  <si>
    <t>MATERIAL - JUN</t>
  </si>
  <si>
    <t>MATERIAL - JUL</t>
  </si>
  <si>
    <t>MATERIAL - AUG</t>
  </si>
  <si>
    <t>MATERIAL - SEP</t>
  </si>
  <si>
    <t>MATERIAL - OCT</t>
  </si>
  <si>
    <t>MATERIAL - NOV</t>
  </si>
  <si>
    <t>MATERIAL - DEC</t>
  </si>
  <si>
    <t>Materials - YTD</t>
  </si>
  <si>
    <t>TOTALS</t>
  </si>
  <si>
    <t>4/10/2023</t>
  </si>
  <si>
    <t>Gaylords 35@$10</t>
  </si>
  <si>
    <t>Gaylords 38@$10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</si>
</sst>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1">
    <font>
      <sz val="10"/>
      <name val="MS Sans Serif"/>
    </font>
    <font>
      <sz val="10"/>
      <name val="MS Sans Serif"/>
      <family val="2"/>
    </font>
    <font>
      <b/>
      <sz val="12"/>
      <name val="Saturday Sans ICG"/>
    </font>
    <font>
      <sz val="12"/>
      <name val="MS Sans Serif"/>
    </font>
    <font>
      <sz val="12"/>
      <name val="Saturday Sans ICG"/>
    </font>
    <font>
      <sz val="12"/>
      <name val="GillSans"/>
    </font>
    <font>
      <sz val="12"/>
      <name val="Arial"/>
      <family val="2"/>
    </font>
    <font>
      <sz val="12"/>
      <name val="SATURDAY SANS"/>
    </font>
    <font>
      <b/>
      <sz val="12"/>
      <color theme="0"/>
      <name val="Saturday Sans ICG"/>
    </font>
    <font>
      <sz val="12"/>
      <color theme="0"/>
      <name val="Saturday Sans ICG"/>
    </font>
    <font>
      <sz val="10"/>
      <name val="Saturday Sans ICG"/>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indexed="64"/>
      </top>
      <bottom style="thin">
        <color theme="0" tint="-0.24994659260841701"/>
      </bottom>
      <diagonal/>
    </border>
  </borders>
  <cellStyleXfs count="2">
    <xf numFmtId="0" fontId="0" fillId="0" borderId="0">
      <alignment horizontal="center"/>
    </xf>
    <xf numFmtId="8" fontId="1" fillId="0" borderId="0" applyFont="0" applyFill="0" applyBorder="0" applyAlignment="0" applyProtection="0"/>
  </cellStyleXfs>
  <cellXfs count="81">
    <xf numFmtId="0" fontId="0" fillId="0" borderId="0" xfId="0">
      <alignment horizontal="center"/>
    </xf>
    <xf numFmtId="0" fontId="2" fillId="0" borderId="0" xfId="0" applyFont="1">
      <alignment horizontal="center"/>
    </xf>
    <xf numFmtId="0" fontId="3" fillId="0" borderId="0" xfId="0" applyFont="1">
      <alignment horizontal="center"/>
    </xf>
    <xf numFmtId="0" fontId="2" fillId="0" borderId="4" xfId="0" quotePrefix="1" applyFont="1" applyBorder="1" applyAlignment="1">
      <alignment horizontal="center"/>
    </xf>
    <xf numFmtId="0" fontId="4" fillId="0" borderId="5" xfId="0" applyFont="1" applyBorder="1" applyAlignment="1">
      <alignment horizontal="center"/>
    </xf>
    <xf numFmtId="0" fontId="2" fillId="0" borderId="5" xfId="0" quotePrefix="1" applyFont="1" applyBorder="1" applyAlignment="1">
      <alignment horizontal="center"/>
    </xf>
    <xf numFmtId="0" fontId="2" fillId="0" borderId="5" xfId="0" applyFont="1" applyBorder="1" applyAlignment="1">
      <alignment horizontal="center"/>
    </xf>
    <xf numFmtId="0" fontId="2" fillId="0" borderId="6" xfId="0" quotePrefix="1" applyFont="1" applyBorder="1" applyAlignment="1">
      <alignment horizontal="center"/>
    </xf>
    <xf numFmtId="0" fontId="4" fillId="0" borderId="0" xfId="0" applyFont="1">
      <alignment horizontal="center"/>
    </xf>
    <xf numFmtId="0" fontId="5" fillId="0" borderId="0" xfId="0" applyFont="1">
      <alignment horizontal="center"/>
    </xf>
    <xf numFmtId="0" fontId="2" fillId="0" borderId="2" xfId="0" quotePrefix="1" applyFont="1" applyFill="1" applyBorder="1" applyAlignment="1">
      <alignment horizontal="center"/>
    </xf>
    <xf numFmtId="0" fontId="4" fillId="0" borderId="1" xfId="0" applyFont="1" applyFill="1" applyBorder="1" applyAlignment="1">
      <alignment horizontal="center"/>
    </xf>
    <xf numFmtId="0" fontId="2" fillId="0" borderId="1" xfId="0" quotePrefix="1" applyFont="1" applyFill="1" applyBorder="1" applyAlignment="1">
      <alignment horizontal="center"/>
    </xf>
    <xf numFmtId="0" fontId="2" fillId="0" borderId="1" xfId="0" applyFont="1" applyFill="1" applyBorder="1" applyAlignment="1">
      <alignment horizontal="center"/>
    </xf>
    <xf numFmtId="0" fontId="2" fillId="0" borderId="3" xfId="0" quotePrefix="1" applyFont="1" applyFill="1" applyBorder="1" applyAlignment="1">
      <alignment horizontal="center"/>
    </xf>
    <xf numFmtId="0" fontId="4" fillId="0" borderId="1" xfId="0" applyFont="1" applyFill="1" applyBorder="1">
      <alignment horizontal="center"/>
    </xf>
    <xf numFmtId="2" fontId="4" fillId="0" borderId="1" xfId="0" applyNumberFormat="1" applyFont="1" applyFill="1" applyBorder="1" applyAlignment="1">
      <alignment horizontal="center"/>
    </xf>
    <xf numFmtId="8" fontId="4" fillId="0" borderId="1" xfId="1" applyFont="1" applyFill="1" applyBorder="1" applyAlignment="1">
      <alignment horizontal="center"/>
    </xf>
    <xf numFmtId="8" fontId="4" fillId="0" borderId="1" xfId="1" quotePrefix="1" applyFont="1" applyFill="1" applyBorder="1" applyAlignment="1">
      <alignment horizontal="center"/>
    </xf>
    <xf numFmtId="0" fontId="4" fillId="0" borderId="3" xfId="0" applyFont="1" applyFill="1" applyBorder="1" applyAlignment="1">
      <alignment horizontal="center"/>
    </xf>
    <xf numFmtId="0" fontId="4" fillId="0" borderId="0" xfId="0" applyFont="1" applyAlignment="1">
      <alignment horizontal="left"/>
    </xf>
    <xf numFmtId="8" fontId="4" fillId="0" borderId="0" xfId="1" quotePrefix="1" applyFont="1" applyAlignment="1">
      <alignment horizontal="center"/>
    </xf>
    <xf numFmtId="0" fontId="4" fillId="0" borderId="0" xfId="0" quotePrefix="1" applyFont="1" applyAlignment="1">
      <alignment horizontal="center"/>
    </xf>
    <xf numFmtId="0" fontId="4" fillId="0" borderId="8" xfId="0" applyFont="1" applyFill="1" applyBorder="1" applyAlignment="1">
      <alignment horizontal="center"/>
    </xf>
    <xf numFmtId="2" fontId="4" fillId="0" borderId="8" xfId="0" applyNumberFormat="1" applyFont="1" applyFill="1" applyBorder="1" applyAlignment="1">
      <alignment horizontal="center"/>
    </xf>
    <xf numFmtId="0" fontId="2" fillId="0" borderId="0" xfId="0" applyFont="1" applyAlignment="1">
      <alignment horizontal="left"/>
    </xf>
    <xf numFmtId="0" fontId="4" fillId="0" borderId="1" xfId="0" applyFont="1" applyBorder="1" applyAlignment="1">
      <alignment horizontal="center"/>
    </xf>
    <xf numFmtId="0" fontId="4" fillId="0" borderId="1" xfId="0" quotePrefix="1" applyFont="1" applyBorder="1" applyAlignment="1">
      <alignment horizontal="center"/>
    </xf>
    <xf numFmtId="2" fontId="4" fillId="0" borderId="1" xfId="0" applyNumberFormat="1" applyFont="1" applyBorder="1" applyAlignment="1">
      <alignment horizontal="center"/>
    </xf>
    <xf numFmtId="0" fontId="4" fillId="2" borderId="1" xfId="0" applyFont="1" applyFill="1" applyBorder="1">
      <alignment horizontal="center"/>
    </xf>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8" fontId="4" fillId="2" borderId="1" xfId="1" applyFont="1" applyFill="1" applyBorder="1" applyAlignment="1">
      <alignment horizontal="center"/>
    </xf>
    <xf numFmtId="8" fontId="4" fillId="2" borderId="1" xfId="1" quotePrefix="1" applyFont="1" applyFill="1" applyBorder="1" applyAlignment="1">
      <alignment horizontal="center"/>
    </xf>
    <xf numFmtId="8" fontId="2" fillId="0" borderId="0" xfId="0" applyNumberFormat="1" applyFont="1">
      <alignment horizontal="center"/>
    </xf>
    <xf numFmtId="14" fontId="4" fillId="0" borderId="0" xfId="0" quotePrefix="1" applyNumberFormat="1" applyFont="1" applyAlignment="1">
      <alignment horizontal="center"/>
    </xf>
    <xf numFmtId="14" fontId="4" fillId="0" borderId="1" xfId="0" quotePrefix="1" applyNumberFormat="1" applyFont="1" applyBorder="1" applyAlignment="1">
      <alignment horizontal="center"/>
    </xf>
    <xf numFmtId="14" fontId="4" fillId="0" borderId="1" xfId="0" quotePrefix="1" applyNumberFormat="1" applyFont="1" applyFill="1" applyBorder="1" applyAlignment="1">
      <alignment horizontal="center"/>
    </xf>
    <xf numFmtId="0" fontId="4" fillId="0" borderId="0" xfId="0" applyFont="1" applyAlignment="1">
      <alignment horizontal="center"/>
    </xf>
    <xf numFmtId="2" fontId="4" fillId="0" borderId="0" xfId="0" applyNumberFormat="1" applyFont="1" applyAlignment="1">
      <alignment horizontal="center"/>
    </xf>
    <xf numFmtId="8" fontId="4" fillId="0" borderId="0" xfId="1" applyFont="1" applyAlignment="1">
      <alignment horizontal="center"/>
    </xf>
    <xf numFmtId="8" fontId="2" fillId="0" borderId="0" xfId="1" applyFont="1" applyAlignment="1">
      <alignment horizontal="center"/>
    </xf>
    <xf numFmtId="0" fontId="4" fillId="0" borderId="0" xfId="0" quotePrefix="1" applyFont="1" applyFill="1" applyAlignment="1">
      <alignment horizontal="center"/>
    </xf>
    <xf numFmtId="0" fontId="6" fillId="0" borderId="0" xfId="0" applyFo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4" fillId="0" borderId="8" xfId="0" applyNumberFormat="1" applyFont="1" applyBorder="1" applyAlignment="1">
      <alignment horizontal="center"/>
    </xf>
    <xf numFmtId="0" fontId="4" fillId="0" borderId="8" xfId="0" applyNumberFormat="1" applyFont="1" applyBorder="1" applyAlignment="1">
      <alignment horizontal="center"/>
    </xf>
    <xf numFmtId="0" fontId="4" fillId="2" borderId="9" xfId="0" applyFont="1" applyFill="1" applyBorder="1">
      <alignment horizontal="center"/>
    </xf>
    <xf numFmtId="0" fontId="2" fillId="0" borderId="0" xfId="0" quotePrefix="1" applyFont="1" applyFill="1" applyBorder="1" applyAlignment="1">
      <alignment horizontal="center"/>
    </xf>
    <xf numFmtId="0" fontId="4" fillId="0" borderId="0" xfId="0" applyFont="1" applyFill="1">
      <alignment horizontal="center"/>
    </xf>
    <xf numFmtId="0" fontId="5" fillId="0" borderId="0" xfId="0" applyFont="1" applyFill="1">
      <alignment horizontal="center"/>
    </xf>
    <xf numFmtId="0" fontId="3" fillId="0" borderId="0" xfId="0" applyFont="1" applyFill="1">
      <alignment horizontal="center"/>
    </xf>
    <xf numFmtId="0" fontId="7" fillId="0" borderId="0" xfId="0" applyFont="1">
      <alignment horizontal="center"/>
    </xf>
    <xf numFmtId="0" fontId="4" fillId="0" borderId="7" xfId="0" quotePrefix="1" applyFont="1" applyFill="1" applyBorder="1" applyAlignment="1">
      <alignment horizontal="center"/>
    </xf>
    <xf numFmtId="0" fontId="4" fillId="0" borderId="9" xfId="0" applyNumberFormat="1" applyFont="1" applyFill="1" applyBorder="1">
      <alignment horizontal="center"/>
    </xf>
    <xf numFmtId="8" fontId="4" fillId="0" borderId="1" xfId="1" applyFont="1" applyFill="1" applyBorder="1" applyAlignment="1">
      <alignment horizontal="right"/>
    </xf>
    <xf numFmtId="8" fontId="4" fillId="0" borderId="1" xfId="1" quotePrefix="1" applyFont="1" applyFill="1" applyBorder="1" applyAlignment="1">
      <alignment horizontal="right"/>
    </xf>
    <xf numFmtId="8" fontId="4" fillId="0" borderId="8" xfId="1" applyFont="1" applyFill="1" applyBorder="1" applyAlignment="1">
      <alignment horizontal="right"/>
    </xf>
    <xf numFmtId="8" fontId="4" fillId="0" borderId="8" xfId="1" quotePrefix="1" applyFont="1" applyFill="1" applyBorder="1" applyAlignment="1">
      <alignment horizontal="right"/>
    </xf>
    <xf numFmtId="8" fontId="4" fillId="0" borderId="8" xfId="0" applyNumberFormat="1" applyFont="1" applyBorder="1" applyAlignment="1">
      <alignment horizontal="right"/>
    </xf>
    <xf numFmtId="14" fontId="4" fillId="0" borderId="2" xfId="0" quotePrefix="1" applyNumberFormat="1" applyFont="1" applyFill="1" applyBorder="1" applyAlignment="1">
      <alignment horizontal="center"/>
    </xf>
    <xf numFmtId="0" fontId="2" fillId="3" borderId="10" xfId="0" quotePrefix="1" applyFont="1" applyFill="1" applyBorder="1" applyAlignment="1"/>
    <xf numFmtId="0" fontId="2" fillId="3" borderId="11" xfId="0" quotePrefix="1" applyFont="1" applyFill="1" applyBorder="1" applyAlignment="1"/>
    <xf numFmtId="0" fontId="2" fillId="3" borderId="12" xfId="0" quotePrefix="1" applyFont="1" applyFill="1" applyBorder="1" applyAlignment="1"/>
    <xf numFmtId="2" fontId="5" fillId="0" borderId="0" xfId="0" applyNumberFormat="1" applyFont="1">
      <alignment horizontal="center"/>
    </xf>
    <xf numFmtId="8" fontId="5" fillId="0" borderId="0" xfId="0" applyNumberFormat="1" applyFont="1">
      <alignment horizontal="center"/>
    </xf>
    <xf numFmtId="0" fontId="8" fillId="0" borderId="13" xfId="0" quotePrefix="1" applyFont="1" applyFill="1" applyBorder="1" applyAlignment="1">
      <alignment horizontal="center"/>
    </xf>
    <xf numFmtId="0" fontId="8" fillId="0" borderId="13" xfId="0" applyFont="1" applyFill="1" applyBorder="1" applyAlignment="1">
      <alignment horizontal="center"/>
    </xf>
    <xf numFmtId="2" fontId="5" fillId="0" borderId="0" xfId="0" applyNumberFormat="1" applyFont="1" applyFill="1">
      <alignment horizontal="center"/>
    </xf>
    <xf numFmtId="8" fontId="5" fillId="0" borderId="0" xfId="0" applyNumberFormat="1" applyFont="1" applyFill="1">
      <alignment horizontal="center"/>
    </xf>
    <xf numFmtId="2" fontId="8" fillId="0" borderId="13" xfId="0" applyNumberFormat="1" applyFont="1" applyFill="1" applyBorder="1" applyAlignment="1">
      <alignment horizontal="center"/>
    </xf>
    <xf numFmtId="8" fontId="8" fillId="0" borderId="13" xfId="0" quotePrefix="1" applyNumberFormat="1" applyFont="1" applyFill="1" applyBorder="1" applyAlignment="1">
      <alignment horizontal="center"/>
    </xf>
    <xf numFmtId="0" fontId="4" fillId="0" borderId="5" xfId="0" quotePrefix="1" applyFont="1" applyBorder="1" applyAlignment="1">
      <alignment horizontal="center"/>
    </xf>
    <xf numFmtId="0" fontId="4" fillId="0" borderId="1" xfId="0" quotePrefix="1" applyFont="1" applyFill="1" applyBorder="1" applyAlignment="1">
      <alignment horizontal="center"/>
    </xf>
    <xf numFmtId="0" fontId="4" fillId="3" borderId="11" xfId="0" quotePrefix="1" applyFont="1" applyFill="1" applyBorder="1" applyAlignment="1"/>
    <xf numFmtId="0" fontId="4" fillId="0" borderId="0" xfId="0" quotePrefix="1" applyFont="1" applyFill="1" applyBorder="1" applyAlignment="1">
      <alignment horizontal="center"/>
    </xf>
    <xf numFmtId="0" fontId="9" fillId="0" borderId="13" xfId="0" quotePrefix="1" applyFont="1" applyFill="1" applyBorder="1" applyAlignment="1">
      <alignment horizontal="center"/>
    </xf>
    <xf numFmtId="0" fontId="10" fillId="0" borderId="3" xfId="0" applyFont="1" applyFill="1" applyBorder="1" applyAlignment="1">
      <alignment horizontal="center"/>
    </xf>
    <xf numFmtId="2" fontId="4" fillId="0" borderId="2" xfId="0" applyNumberFormat="1" applyFont="1" applyFill="1" applyBorder="1" applyAlignment="1">
      <alignment horizontal="center"/>
    </xf>
    <xf numFmtId="0" fontId="4" fillId="0" borderId="2" xfId="0" quotePrefix="1" applyFont="1" applyFill="1" applyBorder="1" applyAlignment="1">
      <alignment horizontal="center"/>
    </xf>
  </cellXfs>
  <cellStyles count="2">
    <cellStyle name="Currency" xfId="1" builtinId="4"/>
    <cellStyle name="Normal" xfId="0" builtinId="0"/>
  </cellStyles>
  <dxfs count="336">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auto="1"/>
        <name val="Saturday Sans ICG"/>
        <scheme val="none"/>
      </font>
      <fill>
        <patternFill patternType="solid">
          <fgColor indexed="64"/>
          <bgColor theme="0"/>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12" formatCode="&quot;$&quot;#,##0.00_);[Red]\(&quot;$&quot;#,##0.00\)"/>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0" formatCode="Genera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numFmt numFmtId="2" formatCode="0.00"/>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12"/>
        <color auto="1"/>
        <name val="Saturday Sans ICG"/>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sz val="12"/>
        <color auto="1"/>
      </font>
      <border diagonalUp="0" diagonalDown="0" outline="0">
        <left style="thin">
          <color theme="0" tint="-0.24994659260841701"/>
        </left>
        <right style="thin">
          <color theme="0" tint="-0.2499465926084170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fill>
        <patternFill patternType="none">
          <fgColor indexed="64"/>
          <bgColor auto="1"/>
        </patternFill>
      </fill>
    </dxf>
    <dxf>
      <border>
        <bottom style="thin">
          <color theme="0" tint="-0.24994659260841701"/>
        </bottom>
      </border>
    </dxf>
    <dxf>
      <font>
        <b/>
        <i val="0"/>
        <strike val="0"/>
        <condense val="0"/>
        <extend val="0"/>
        <outline val="0"/>
        <shadow val="0"/>
        <u val="none"/>
        <vertAlign val="baseline"/>
        <sz val="12"/>
        <color auto="1"/>
        <name val="Saturday Sans ICG"/>
        <scheme val="none"/>
      </font>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13" Type="http://schemas.microsoft.com/office/2007/relationships/slicerCache" Target="slicerCaches/slicerCache11.xml"/><Relationship Id="rId18" Type="http://schemas.openxmlformats.org/officeDocument/2006/relationships/calcChain" Target="calcChain.xml"/><Relationship Id="rId3" Type="http://schemas.microsoft.com/office/2007/relationships/slicerCache" Target="slicerCaches/slicerCache1.xml"/><Relationship Id="rId7" Type="http://schemas.microsoft.com/office/2007/relationships/slicerCache" Target="slicerCaches/slicerCache5.xml"/><Relationship Id="rId12" Type="http://schemas.microsoft.com/office/2007/relationships/slicerCache" Target="slicerCaches/slicerCache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microsoft.com/office/2007/relationships/slicerCache" Target="slicerCaches/slicerCache4.xml"/><Relationship Id="rId11" Type="http://schemas.microsoft.com/office/2007/relationships/slicerCache" Target="slicerCaches/slicerCache9.xml"/><Relationship Id="rId5" Type="http://schemas.microsoft.com/office/2007/relationships/slicerCache" Target="slicerCaches/slicerCache3.xml"/><Relationship Id="rId15" Type="http://schemas.openxmlformats.org/officeDocument/2006/relationships/theme" Target="theme/theme1.xml"/><Relationship Id="rId10" Type="http://schemas.microsoft.com/office/2007/relationships/slicerCache" Target="slicerCaches/slicerCache8.xml"/><Relationship Id="rId4" Type="http://schemas.microsoft.com/office/2007/relationships/slicerCache" Target="slicerCaches/slicerCache2.xml"/><Relationship Id="rId9" Type="http://schemas.microsoft.com/office/2007/relationships/slicerCache" Target="slicerCaches/slicerCache7.xml"/><Relationship Id="rId14" Type="http://schemas.microsoft.com/office/2007/relationships/slicerCache" Target="slicerCaches/slicerCache12.xml"/></Relationships>
</file>

<file path=xl/drawings/drawing1.xml><?xml version="1.0" encoding="utf-8"?>
<xdr:wsDr xmlns:xdr="http://schemas.openxmlformats.org/drawingml/2006/spreadsheetDrawing" xmlns:a="http://schemas.openxmlformats.org/drawingml/2006/main">
  <xdr:twoCellAnchor editAs="absolute">
    <xdr:from>
      <xdr:col>11</xdr:col>
      <xdr:colOff>316922</xdr:colOff>
      <xdr:row>39</xdr:row>
      <xdr:rowOff>12121</xdr:rowOff>
    </xdr:from>
    <xdr:to>
      <xdr:col>16</xdr:col>
      <xdr:colOff>432955</xdr:colOff>
      <xdr:row>43</xdr:row>
      <xdr:rowOff>51954</xdr:rowOff>
    </xdr:to>
    <mc:AlternateContent xmlns:mc="http://schemas.openxmlformats.org/markup-compatibility/2006" xmlns:sle15="http://schemas.microsoft.com/office/drawing/2012/slicer">
      <mc:Choice Requires="sle15">
        <xdr:graphicFrame macro="">
          <xdr:nvGraphicFramePr>
            <xdr:cNvPr id="9" name="MATERIAL - FEB">
              <a:extLst>
                <a:ext uri="{FF2B5EF4-FFF2-40B4-BE49-F238E27FC236}">
                  <a16:creationId xmlns:a16="http://schemas.microsoft.com/office/drawing/2014/main" id="{498AA9B9-D60D-4029-AA68-E7410D9C9749}"/>
                </a:ext>
              </a:extLst>
            </xdr:cNvPr>
            <xdr:cNvGraphicFramePr/>
          </xdr:nvGraphicFramePr>
          <xdr:xfrm>
            <a:off x="0" y="0"/>
            <a:ext cx="0" cy="0"/>
          </xdr:xfrm>
          <a:graphic>
            <a:graphicData uri="http://schemas.microsoft.com/office/drawing/2010/slicer">
              <sle:slicer xmlns:sle="http://schemas.microsoft.com/office/drawing/2010/slicer" name="MATERIAL - FEB"/>
            </a:graphicData>
          </a:graphic>
        </xdr:graphicFrame>
      </mc:Choice>
      <mc:Fallback xmlns="">
        <xdr:sp macro="" textlink="">
          <xdr:nvSpPr>
            <xdr:cNvPr id="0" name=""/>
            <xdr:cNvSpPr>
              <a:spLocks noTextEdit="1"/>
            </xdr:cNvSpPr>
          </xdr:nvSpPr>
          <xdr:spPr>
            <a:xfrm>
              <a:off x="8092786" y="7796644"/>
              <a:ext cx="3882737" cy="8364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8657</xdr:colOff>
      <xdr:row>0</xdr:row>
      <xdr:rowOff>190501</xdr:rowOff>
    </xdr:from>
    <xdr:to>
      <xdr:col>17</xdr:col>
      <xdr:colOff>476250</xdr:colOff>
      <xdr:row>18</xdr:row>
      <xdr:rowOff>190500</xdr:rowOff>
    </xdr:to>
    <mc:AlternateContent xmlns:mc="http://schemas.openxmlformats.org/markup-compatibility/2006" xmlns:sle15="http://schemas.microsoft.com/office/drawing/2012/slicer">
      <mc:Choice Requires="sle15">
        <xdr:graphicFrame macro="">
          <xdr:nvGraphicFramePr>
            <xdr:cNvPr id="7" name="MATERIAL">
              <a:extLst>
                <a:ext uri="{FF2B5EF4-FFF2-40B4-BE49-F238E27FC236}">
                  <a16:creationId xmlns:a16="http://schemas.microsoft.com/office/drawing/2014/main" id="{BEB9696E-CE6A-4B98-8280-521901E3C4A6}"/>
                </a:ext>
              </a:extLst>
            </xdr:cNvPr>
            <xdr:cNvGraphicFramePr/>
          </xdr:nvGraphicFramePr>
          <xdr:xfrm>
            <a:off x="0" y="0"/>
            <a:ext cx="0" cy="0"/>
          </xdr:xfrm>
          <a:graphic>
            <a:graphicData uri="http://schemas.microsoft.com/office/drawing/2010/slicer">
              <sle:slicer xmlns:sle="http://schemas.microsoft.com/office/drawing/2010/slicer" name="MATERIAL"/>
            </a:graphicData>
          </a:graphic>
        </xdr:graphicFrame>
      </mc:Choice>
      <mc:Fallback xmlns="">
        <xdr:sp macro="" textlink="">
          <xdr:nvSpPr>
            <xdr:cNvPr id="0" name=""/>
            <xdr:cNvSpPr>
              <a:spLocks noTextEdit="1"/>
            </xdr:cNvSpPr>
          </xdr:nvSpPr>
          <xdr:spPr>
            <a:xfrm>
              <a:off x="8260771" y="190501"/>
              <a:ext cx="4364184" cy="358486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187036</xdr:colOff>
      <xdr:row>76</xdr:row>
      <xdr:rowOff>34637</xdr:rowOff>
    </xdr:from>
    <xdr:to>
      <xdr:col>16</xdr:col>
      <xdr:colOff>398319</xdr:colOff>
      <xdr:row>93</xdr:row>
      <xdr:rowOff>155863</xdr:rowOff>
    </xdr:to>
    <mc:AlternateContent xmlns:mc="http://schemas.openxmlformats.org/markup-compatibility/2006" xmlns:sle15="http://schemas.microsoft.com/office/drawing/2012/slicer">
      <mc:Choice Requires="sle15">
        <xdr:graphicFrame macro="">
          <xdr:nvGraphicFramePr>
            <xdr:cNvPr id="10" name="MATERIAL - MAR">
              <a:extLst>
                <a:ext uri="{FF2B5EF4-FFF2-40B4-BE49-F238E27FC236}">
                  <a16:creationId xmlns:a16="http://schemas.microsoft.com/office/drawing/2014/main" id="{F5379802-CEE4-4151-BF4F-F390A3503547}"/>
                </a:ext>
              </a:extLst>
            </xdr:cNvPr>
            <xdr:cNvGraphicFramePr/>
          </xdr:nvGraphicFramePr>
          <xdr:xfrm>
            <a:off x="0" y="0"/>
            <a:ext cx="0" cy="0"/>
          </xdr:xfrm>
          <a:graphic>
            <a:graphicData uri="http://schemas.microsoft.com/office/drawing/2010/slicer">
              <sle:slicer xmlns:sle="http://schemas.microsoft.com/office/drawing/2010/slicer" name="MATERIAL - MAR"/>
            </a:graphicData>
          </a:graphic>
        </xdr:graphicFrame>
      </mc:Choice>
      <mc:Fallback xmlns="">
        <xdr:sp macro="" textlink="">
          <xdr:nvSpPr>
            <xdr:cNvPr id="0" name=""/>
            <xdr:cNvSpPr>
              <a:spLocks noTextEdit="1"/>
            </xdr:cNvSpPr>
          </xdr:nvSpPr>
          <xdr:spPr>
            <a:xfrm>
              <a:off x="7962900" y="15006205"/>
              <a:ext cx="3977987" cy="350693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325582</xdr:colOff>
      <xdr:row>114</xdr:row>
      <xdr:rowOff>30305</xdr:rowOff>
    </xdr:from>
    <xdr:to>
      <xdr:col>16</xdr:col>
      <xdr:colOff>432956</xdr:colOff>
      <xdr:row>118</xdr:row>
      <xdr:rowOff>0</xdr:rowOff>
    </xdr:to>
    <mc:AlternateContent xmlns:mc="http://schemas.openxmlformats.org/markup-compatibility/2006" xmlns:sle15="http://schemas.microsoft.com/office/drawing/2012/slicer">
      <mc:Choice Requires="sle15">
        <xdr:graphicFrame macro="">
          <xdr:nvGraphicFramePr>
            <xdr:cNvPr id="11" name="MATERIAL - APR">
              <a:extLst>
                <a:ext uri="{FF2B5EF4-FFF2-40B4-BE49-F238E27FC236}">
                  <a16:creationId xmlns:a16="http://schemas.microsoft.com/office/drawing/2014/main" id="{396076D5-C69C-4464-B75B-808812EB71A0}"/>
                </a:ext>
              </a:extLst>
            </xdr:cNvPr>
            <xdr:cNvGraphicFramePr/>
          </xdr:nvGraphicFramePr>
          <xdr:xfrm>
            <a:off x="0" y="0"/>
            <a:ext cx="0" cy="0"/>
          </xdr:xfrm>
          <a:graphic>
            <a:graphicData uri="http://schemas.microsoft.com/office/drawing/2010/slicer">
              <sle:slicer xmlns:sle="http://schemas.microsoft.com/office/drawing/2010/slicer" name="MATERIAL - APR"/>
            </a:graphicData>
          </a:graphic>
        </xdr:graphicFrame>
      </mc:Choice>
      <mc:Fallback xmlns="">
        <xdr:sp macro="" textlink="">
          <xdr:nvSpPr>
            <xdr:cNvPr id="0" name=""/>
            <xdr:cNvSpPr>
              <a:spLocks noTextEdit="1"/>
            </xdr:cNvSpPr>
          </xdr:nvSpPr>
          <xdr:spPr>
            <a:xfrm>
              <a:off x="8101446" y="22587237"/>
              <a:ext cx="3874078" cy="76633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299603</xdr:colOff>
      <xdr:row>151</xdr:row>
      <xdr:rowOff>20782</xdr:rowOff>
    </xdr:from>
    <xdr:to>
      <xdr:col>16</xdr:col>
      <xdr:colOff>467590</xdr:colOff>
      <xdr:row>155</xdr:row>
      <xdr:rowOff>8659</xdr:rowOff>
    </xdr:to>
    <mc:AlternateContent xmlns:mc="http://schemas.openxmlformats.org/markup-compatibility/2006" xmlns:sle15="http://schemas.microsoft.com/office/drawing/2012/slicer">
      <mc:Choice Requires="sle15">
        <xdr:graphicFrame macro="">
          <xdr:nvGraphicFramePr>
            <xdr:cNvPr id="12" name="MATERIAL - MAY">
              <a:extLst>
                <a:ext uri="{FF2B5EF4-FFF2-40B4-BE49-F238E27FC236}">
                  <a16:creationId xmlns:a16="http://schemas.microsoft.com/office/drawing/2014/main" id="{7EDD6306-242E-454B-85AB-9F09802D5362}"/>
                </a:ext>
              </a:extLst>
            </xdr:cNvPr>
            <xdr:cNvGraphicFramePr/>
          </xdr:nvGraphicFramePr>
          <xdr:xfrm>
            <a:off x="0" y="0"/>
            <a:ext cx="0" cy="0"/>
          </xdr:xfrm>
          <a:graphic>
            <a:graphicData uri="http://schemas.microsoft.com/office/drawing/2010/slicer">
              <sle:slicer xmlns:sle="http://schemas.microsoft.com/office/drawing/2010/slicer" name="MATERIAL - MAY"/>
            </a:graphicData>
          </a:graphic>
        </xdr:graphicFrame>
      </mc:Choice>
      <mc:Fallback xmlns="">
        <xdr:sp macro="" textlink="">
          <xdr:nvSpPr>
            <xdr:cNvPr id="0" name=""/>
            <xdr:cNvSpPr>
              <a:spLocks noTextEdit="1"/>
            </xdr:cNvSpPr>
          </xdr:nvSpPr>
          <xdr:spPr>
            <a:xfrm>
              <a:off x="8075467" y="29963918"/>
              <a:ext cx="3934691" cy="78451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316922</xdr:colOff>
      <xdr:row>188</xdr:row>
      <xdr:rowOff>37234</xdr:rowOff>
    </xdr:from>
    <xdr:to>
      <xdr:col>16</xdr:col>
      <xdr:colOff>458932</xdr:colOff>
      <xdr:row>192</xdr:row>
      <xdr:rowOff>51955</xdr:rowOff>
    </xdr:to>
    <mc:AlternateContent xmlns:mc="http://schemas.openxmlformats.org/markup-compatibility/2006" xmlns:sle15="http://schemas.microsoft.com/office/drawing/2012/slicer">
      <mc:Choice Requires="sle15">
        <xdr:graphicFrame macro="">
          <xdr:nvGraphicFramePr>
            <xdr:cNvPr id="13" name="MATERIAL - JUN">
              <a:extLst>
                <a:ext uri="{FF2B5EF4-FFF2-40B4-BE49-F238E27FC236}">
                  <a16:creationId xmlns:a16="http://schemas.microsoft.com/office/drawing/2014/main" id="{7D284C07-8BE9-4924-9F6D-7A7741319466}"/>
                </a:ext>
              </a:extLst>
            </xdr:cNvPr>
            <xdr:cNvGraphicFramePr/>
          </xdr:nvGraphicFramePr>
          <xdr:xfrm>
            <a:off x="0" y="0"/>
            <a:ext cx="0" cy="0"/>
          </xdr:xfrm>
          <a:graphic>
            <a:graphicData uri="http://schemas.microsoft.com/office/drawing/2010/slicer">
              <sle:slicer xmlns:sle="http://schemas.microsoft.com/office/drawing/2010/slicer" name="MATERIAL - JUN"/>
            </a:graphicData>
          </a:graphic>
        </xdr:graphicFrame>
      </mc:Choice>
      <mc:Fallback xmlns="">
        <xdr:sp macro="" textlink="">
          <xdr:nvSpPr>
            <xdr:cNvPr id="0" name=""/>
            <xdr:cNvSpPr>
              <a:spLocks noTextEdit="1"/>
            </xdr:cNvSpPr>
          </xdr:nvSpPr>
          <xdr:spPr>
            <a:xfrm>
              <a:off x="8092786" y="37366575"/>
              <a:ext cx="3908714" cy="81135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325581</xdr:colOff>
      <xdr:row>225</xdr:row>
      <xdr:rowOff>36369</xdr:rowOff>
    </xdr:from>
    <xdr:to>
      <xdr:col>16</xdr:col>
      <xdr:colOff>432955</xdr:colOff>
      <xdr:row>230</xdr:row>
      <xdr:rowOff>60614</xdr:rowOff>
    </xdr:to>
    <mc:AlternateContent xmlns:mc="http://schemas.openxmlformats.org/markup-compatibility/2006" xmlns:sle15="http://schemas.microsoft.com/office/drawing/2012/slicer">
      <mc:Choice Requires="sle15">
        <xdr:graphicFrame macro="">
          <xdr:nvGraphicFramePr>
            <xdr:cNvPr id="14" name="MATERIAL - JUL">
              <a:extLst>
                <a:ext uri="{FF2B5EF4-FFF2-40B4-BE49-F238E27FC236}">
                  <a16:creationId xmlns:a16="http://schemas.microsoft.com/office/drawing/2014/main" id="{F2931DD2-1C26-4966-8F98-8F7AE5D5B44E}"/>
                </a:ext>
              </a:extLst>
            </xdr:cNvPr>
            <xdr:cNvGraphicFramePr/>
          </xdr:nvGraphicFramePr>
          <xdr:xfrm>
            <a:off x="0" y="0"/>
            <a:ext cx="0" cy="0"/>
          </xdr:xfrm>
          <a:graphic>
            <a:graphicData uri="http://schemas.microsoft.com/office/drawing/2010/slicer">
              <sle:slicer xmlns:sle="http://schemas.microsoft.com/office/drawing/2010/slicer" name="MATERIAL - JUL"/>
            </a:graphicData>
          </a:graphic>
        </xdr:graphicFrame>
      </mc:Choice>
      <mc:Fallback xmlns="">
        <xdr:sp macro="" textlink="">
          <xdr:nvSpPr>
            <xdr:cNvPr id="0" name=""/>
            <xdr:cNvSpPr>
              <a:spLocks noTextEdit="1"/>
            </xdr:cNvSpPr>
          </xdr:nvSpPr>
          <xdr:spPr>
            <a:xfrm>
              <a:off x="8101445" y="44734596"/>
              <a:ext cx="3874078" cy="10373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325581</xdr:colOff>
      <xdr:row>262</xdr:row>
      <xdr:rowOff>38100</xdr:rowOff>
    </xdr:from>
    <xdr:to>
      <xdr:col>16</xdr:col>
      <xdr:colOff>415637</xdr:colOff>
      <xdr:row>266</xdr:row>
      <xdr:rowOff>0</xdr:rowOff>
    </xdr:to>
    <mc:AlternateContent xmlns:mc="http://schemas.openxmlformats.org/markup-compatibility/2006" xmlns:sle15="http://schemas.microsoft.com/office/drawing/2012/slicer">
      <mc:Choice Requires="sle15">
        <xdr:graphicFrame macro="">
          <xdr:nvGraphicFramePr>
            <xdr:cNvPr id="15" name="MATERIAL - AUG">
              <a:extLst>
                <a:ext uri="{FF2B5EF4-FFF2-40B4-BE49-F238E27FC236}">
                  <a16:creationId xmlns:a16="http://schemas.microsoft.com/office/drawing/2014/main" id="{7640E038-D9BC-4E83-A876-85383ECD9BF6}"/>
                </a:ext>
              </a:extLst>
            </xdr:cNvPr>
            <xdr:cNvGraphicFramePr/>
          </xdr:nvGraphicFramePr>
          <xdr:xfrm>
            <a:off x="0" y="0"/>
            <a:ext cx="0" cy="0"/>
          </xdr:xfrm>
          <a:graphic>
            <a:graphicData uri="http://schemas.microsoft.com/office/drawing/2010/slicer">
              <sle:slicer xmlns:sle="http://schemas.microsoft.com/office/drawing/2010/slicer" name="MATERIAL - AUG"/>
            </a:graphicData>
          </a:graphic>
        </xdr:graphicFrame>
      </mc:Choice>
      <mc:Fallback xmlns="">
        <xdr:sp macro="" textlink="">
          <xdr:nvSpPr>
            <xdr:cNvPr id="0" name=""/>
            <xdr:cNvSpPr>
              <a:spLocks noTextEdit="1"/>
            </xdr:cNvSpPr>
          </xdr:nvSpPr>
          <xdr:spPr>
            <a:xfrm>
              <a:off x="8101445" y="52122532"/>
              <a:ext cx="3856760" cy="7758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334240</xdr:colOff>
      <xdr:row>299</xdr:row>
      <xdr:rowOff>39832</xdr:rowOff>
    </xdr:from>
    <xdr:to>
      <xdr:col>16</xdr:col>
      <xdr:colOff>424296</xdr:colOff>
      <xdr:row>303</xdr:row>
      <xdr:rowOff>43295</xdr:rowOff>
    </xdr:to>
    <mc:AlternateContent xmlns:mc="http://schemas.openxmlformats.org/markup-compatibility/2006" xmlns:sle15="http://schemas.microsoft.com/office/drawing/2012/slicer">
      <mc:Choice Requires="sle15">
        <xdr:graphicFrame macro="">
          <xdr:nvGraphicFramePr>
            <xdr:cNvPr id="16" name="MATERIAL - SEP">
              <a:extLst>
                <a:ext uri="{FF2B5EF4-FFF2-40B4-BE49-F238E27FC236}">
                  <a16:creationId xmlns:a16="http://schemas.microsoft.com/office/drawing/2014/main" id="{F4ECF8A6-3C7B-45C4-ACD3-C203C13D18E7}"/>
                </a:ext>
              </a:extLst>
            </xdr:cNvPr>
            <xdr:cNvGraphicFramePr/>
          </xdr:nvGraphicFramePr>
          <xdr:xfrm>
            <a:off x="0" y="0"/>
            <a:ext cx="0" cy="0"/>
          </xdr:xfrm>
          <a:graphic>
            <a:graphicData uri="http://schemas.microsoft.com/office/drawing/2010/slicer">
              <sle:slicer xmlns:sle="http://schemas.microsoft.com/office/drawing/2010/slicer" name="MATERIAL - SEP"/>
            </a:graphicData>
          </a:graphic>
        </xdr:graphicFrame>
      </mc:Choice>
      <mc:Fallback xmlns="">
        <xdr:sp macro="" textlink="">
          <xdr:nvSpPr>
            <xdr:cNvPr id="0" name=""/>
            <xdr:cNvSpPr>
              <a:spLocks noTextEdit="1"/>
            </xdr:cNvSpPr>
          </xdr:nvSpPr>
          <xdr:spPr>
            <a:xfrm>
              <a:off x="8110104" y="59510468"/>
              <a:ext cx="3856760" cy="81741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5195</xdr:colOff>
      <xdr:row>336</xdr:row>
      <xdr:rowOff>33771</xdr:rowOff>
    </xdr:from>
    <xdr:to>
      <xdr:col>17</xdr:col>
      <xdr:colOff>0</xdr:colOff>
      <xdr:row>340</xdr:row>
      <xdr:rowOff>25978</xdr:rowOff>
    </xdr:to>
    <mc:AlternateContent xmlns:mc="http://schemas.openxmlformats.org/markup-compatibility/2006" xmlns:sle15="http://schemas.microsoft.com/office/drawing/2012/slicer">
      <mc:Choice Requires="sle15">
        <xdr:graphicFrame macro="">
          <xdr:nvGraphicFramePr>
            <xdr:cNvPr id="17" name="MATERIAL - OCT">
              <a:extLst>
                <a:ext uri="{FF2B5EF4-FFF2-40B4-BE49-F238E27FC236}">
                  <a16:creationId xmlns:a16="http://schemas.microsoft.com/office/drawing/2014/main" id="{D7D03094-3217-4F48-89F0-7F8F40AD0074}"/>
                </a:ext>
              </a:extLst>
            </xdr:cNvPr>
            <xdr:cNvGraphicFramePr/>
          </xdr:nvGraphicFramePr>
          <xdr:xfrm>
            <a:off x="0" y="0"/>
            <a:ext cx="0" cy="0"/>
          </xdr:xfrm>
          <a:graphic>
            <a:graphicData uri="http://schemas.microsoft.com/office/drawing/2010/slicer">
              <sle:slicer xmlns:sle="http://schemas.microsoft.com/office/drawing/2010/slicer" name="MATERIAL - OCT"/>
            </a:graphicData>
          </a:graphic>
        </xdr:graphicFrame>
      </mc:Choice>
      <mc:Fallback xmlns="">
        <xdr:sp macro="" textlink="">
          <xdr:nvSpPr>
            <xdr:cNvPr id="0" name=""/>
            <xdr:cNvSpPr>
              <a:spLocks noTextEdit="1"/>
            </xdr:cNvSpPr>
          </xdr:nvSpPr>
          <xdr:spPr>
            <a:xfrm>
              <a:off x="8257309" y="66890612"/>
              <a:ext cx="3891396" cy="80616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22513</xdr:colOff>
      <xdr:row>373</xdr:row>
      <xdr:rowOff>50223</xdr:rowOff>
    </xdr:from>
    <xdr:to>
      <xdr:col>17</xdr:col>
      <xdr:colOff>17318</xdr:colOff>
      <xdr:row>377</xdr:row>
      <xdr:rowOff>25977</xdr:rowOff>
    </xdr:to>
    <mc:AlternateContent xmlns:mc="http://schemas.openxmlformats.org/markup-compatibility/2006" xmlns:sle15="http://schemas.microsoft.com/office/drawing/2012/slicer">
      <mc:Choice Requires="sle15">
        <xdr:graphicFrame macro="">
          <xdr:nvGraphicFramePr>
            <xdr:cNvPr id="18" name="MATERIAL - NOV">
              <a:extLst>
                <a:ext uri="{FF2B5EF4-FFF2-40B4-BE49-F238E27FC236}">
                  <a16:creationId xmlns:a16="http://schemas.microsoft.com/office/drawing/2014/main" id="{38159F6F-7AF5-4145-8025-2DB946D69181}"/>
                </a:ext>
              </a:extLst>
            </xdr:cNvPr>
            <xdr:cNvGraphicFramePr/>
          </xdr:nvGraphicFramePr>
          <xdr:xfrm>
            <a:off x="0" y="0"/>
            <a:ext cx="0" cy="0"/>
          </xdr:xfrm>
          <a:graphic>
            <a:graphicData uri="http://schemas.microsoft.com/office/drawing/2010/slicer">
              <sle:slicer xmlns:sle="http://schemas.microsoft.com/office/drawing/2010/slicer" name="MATERIAL - NOV"/>
            </a:graphicData>
          </a:graphic>
        </xdr:graphicFrame>
      </mc:Choice>
      <mc:Fallback xmlns="">
        <xdr:sp macro="" textlink="">
          <xdr:nvSpPr>
            <xdr:cNvPr id="0" name=""/>
            <xdr:cNvSpPr>
              <a:spLocks noTextEdit="1"/>
            </xdr:cNvSpPr>
          </xdr:nvSpPr>
          <xdr:spPr>
            <a:xfrm>
              <a:off x="8274627" y="74293268"/>
              <a:ext cx="3891396" cy="78970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13853</xdr:colOff>
      <xdr:row>410</xdr:row>
      <xdr:rowOff>42430</xdr:rowOff>
    </xdr:from>
    <xdr:to>
      <xdr:col>17</xdr:col>
      <xdr:colOff>17317</xdr:colOff>
      <xdr:row>414</xdr:row>
      <xdr:rowOff>8659</xdr:rowOff>
    </xdr:to>
    <mc:AlternateContent xmlns:mc="http://schemas.openxmlformats.org/markup-compatibility/2006" xmlns:sle15="http://schemas.microsoft.com/office/drawing/2012/slicer">
      <mc:Choice Requires="sle15">
        <xdr:graphicFrame macro="">
          <xdr:nvGraphicFramePr>
            <xdr:cNvPr id="19" name="MATERIAL - DEC">
              <a:extLst>
                <a:ext uri="{FF2B5EF4-FFF2-40B4-BE49-F238E27FC236}">
                  <a16:creationId xmlns:a16="http://schemas.microsoft.com/office/drawing/2014/main" id="{19A720B9-C7FD-45FF-908C-1C866DE7E7E8}"/>
                </a:ext>
              </a:extLst>
            </xdr:cNvPr>
            <xdr:cNvGraphicFramePr/>
          </xdr:nvGraphicFramePr>
          <xdr:xfrm>
            <a:off x="0" y="0"/>
            <a:ext cx="0" cy="0"/>
          </xdr:xfrm>
          <a:graphic>
            <a:graphicData uri="http://schemas.microsoft.com/office/drawing/2010/slicer">
              <sle:slicer xmlns:sle="http://schemas.microsoft.com/office/drawing/2010/slicer" name="MATERIAL - DEC"/>
            </a:graphicData>
          </a:graphic>
        </xdr:graphicFrame>
      </mc:Choice>
      <mc:Fallback xmlns="">
        <xdr:sp macro="" textlink="">
          <xdr:nvSpPr>
            <xdr:cNvPr id="0" name=""/>
            <xdr:cNvSpPr>
              <a:spLocks noTextEdit="1"/>
            </xdr:cNvSpPr>
          </xdr:nvSpPr>
          <xdr:spPr>
            <a:xfrm>
              <a:off x="8265967" y="81671680"/>
              <a:ext cx="3900055" cy="78018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FEB" xr10:uid="{0386900E-2065-4E4B-BD8E-3DBEE45DDA0C}" sourceName="MATERIAL - FEB">
  <extLst>
    <x:ext xmlns:x15="http://schemas.microsoft.com/office/spreadsheetml/2010/11/main" uri="{2F2917AC-EB37-4324-AD4E-5DD8C200BD13}">
      <x15:tableSlicerCache tableId="2" column="3"/>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NOV" xr10:uid="{99EBB2B9-F52E-4087-B90E-B4A1BDADD202}" sourceName="MATERIAL - NOV">
  <extLst>
    <x:ext xmlns:x15="http://schemas.microsoft.com/office/spreadsheetml/2010/11/main" uri="{2F2917AC-EB37-4324-AD4E-5DD8C200BD13}">
      <x15:tableSlicerCache tableId="17" column="3"/>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DEC" xr10:uid="{A35864A3-1F06-467E-B0C0-5ABB832B111F}" sourceName="MATERIAL - DEC">
  <extLst>
    <x:ext xmlns:x15="http://schemas.microsoft.com/office/spreadsheetml/2010/11/main" uri="{2F2917AC-EB37-4324-AD4E-5DD8C200BD13}">
      <x15:tableSlicerCache tableId="20" column="3"/>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 xr10:uid="{E1333E5B-6776-4752-9F89-9513C2F80914}" sourceName="MATERIAL - JAN">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MAR" xr10:uid="{1D19D7CA-D26C-4252-9C62-A47A9FF85945}" sourceName="MATERIAL - MAR">
  <extLst>
    <x:ext xmlns:x15="http://schemas.microsoft.com/office/spreadsheetml/2010/11/main" uri="{2F2917AC-EB37-4324-AD4E-5DD8C200BD13}">
      <x15:tableSlicerCache tableId="3"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APR" xr10:uid="{AC2A4AAC-B4E8-49E1-AFF6-86C1B763ACF4}" sourceName="MATERIAL - APR">
  <extLst>
    <x:ext xmlns:x15="http://schemas.microsoft.com/office/spreadsheetml/2010/11/main" uri="{2F2917AC-EB37-4324-AD4E-5DD8C200BD13}">
      <x15:tableSlicerCache tableId="5"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MAY" xr10:uid="{62FA77A8-8085-44F0-BD99-71CAD5A00DA5}" sourceName="MATERIAL - MAY">
  <extLst>
    <x:ext xmlns:x15="http://schemas.microsoft.com/office/spreadsheetml/2010/11/main" uri="{2F2917AC-EB37-4324-AD4E-5DD8C200BD13}">
      <x15:tableSlicerCache tableId="7" column="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JUN" xr10:uid="{975E8C08-EEC3-42E7-8F4E-58D7266A7737}" sourceName="MATERIAL - JUN">
  <extLst>
    <x:ext xmlns:x15="http://schemas.microsoft.com/office/spreadsheetml/2010/11/main" uri="{2F2917AC-EB37-4324-AD4E-5DD8C200BD13}">
      <x15:tableSlicerCache tableId="9" column="3"/>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JUL" xr10:uid="{EAF1CB74-66F8-4596-8C9A-D33A58CBE98C}" sourceName="MATERIAL - JUL">
  <extLst>
    <x:ext xmlns:x15="http://schemas.microsoft.com/office/spreadsheetml/2010/11/main" uri="{2F2917AC-EB37-4324-AD4E-5DD8C200BD13}">
      <x15:tableSlicerCache tableId="10" column="3"/>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AUG" xr10:uid="{3458E96A-38B1-4E9F-B256-7580F985DBFC}" sourceName="MATERIAL - AUG">
  <extLst>
    <x:ext xmlns:x15="http://schemas.microsoft.com/office/spreadsheetml/2010/11/main" uri="{2F2917AC-EB37-4324-AD4E-5DD8C200BD13}">
      <x15:tableSlicerCache tableId="11" column="3"/>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SEP" xr10:uid="{DE06845D-C0E0-45EE-80BD-A6B2C78FE005}" sourceName="MATERIAL - SEP">
  <extLst>
    <x:ext xmlns:x15="http://schemas.microsoft.com/office/spreadsheetml/2010/11/main" uri="{2F2917AC-EB37-4324-AD4E-5DD8C200BD13}">
      <x15:tableSlicerCache tableId="13" column="3"/>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ERIAL___OCT" xr10:uid="{8EF26B7C-4076-4F44-81D3-BB4B8286D34E}" sourceName="MATERIAL - OCT">
  <extLst>
    <x:ext xmlns:x15="http://schemas.microsoft.com/office/spreadsheetml/2010/11/main" uri="{2F2917AC-EB37-4324-AD4E-5DD8C200BD13}">
      <x15:tableSlicerCache tableId="15"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ATERIAL - FEB" xr10:uid="{4BCA3C05-55D3-40F8-B79D-E533D9127931}" cache="Slicer_MATERIAL___FEB" caption="MATERIAL - FEB" startItem="10" rowHeight="225425"/>
  <slicer name="MATERIAL - MAR" xr10:uid="{E64D9421-CF7F-47CB-B988-5464EAA95021}" cache="Slicer_MATERIAL___MAR" caption="MATERIAL - MAR" rowHeight="225425"/>
  <slicer name="MATERIAL - APR" xr10:uid="{46F7EEE6-9419-4765-A483-CADD073B901F}" cache="Slicer_MATERIAL___APR" caption="MATERIAL - APR" startItem="4" rowHeight="225425"/>
  <slicer name="MATERIAL - MAY" xr10:uid="{D4E8D497-53ED-463C-9E8B-5212E85D809D}" cache="Slicer_MATERIAL___MAY" caption="MATERIAL - MAY" rowHeight="225425"/>
  <slicer name="MATERIAL - JUN" xr10:uid="{3114D20F-F126-48DD-890C-77E0F6B878A6}" cache="Slicer_MATERIAL___JUN" caption="MATERIAL - JUN" startItem="5" rowHeight="225425"/>
  <slicer name="MATERIAL - JUL" xr10:uid="{B6611C4F-4AFC-4145-8A58-94B0CF974AD9}" cache="Slicer_MATERIAL___JUL" caption="MATERIAL - JUL" rowHeight="225425"/>
  <slicer name="MATERIAL - AUG" xr10:uid="{28F59389-5BAF-42A7-A3ED-EE435F1FB7F5}" cache="Slicer_MATERIAL___AUG" caption="MATERIAL - AUG" rowHeight="225425"/>
  <slicer name="MATERIAL - SEP" xr10:uid="{7471A024-C75F-41DC-9C50-885C8FCAEB01}" cache="Slicer_MATERIAL___SEP" caption="MATERIAL - SEP" rowHeight="225425"/>
  <slicer name="MATERIAL - OCT" xr10:uid="{AAA72D0B-181C-4A80-B47F-C18F81ED613D}" cache="Slicer_MATERIAL___OCT" caption="MATERIAL - OCT" rowHeight="225425"/>
  <slicer name="MATERIAL - NOV" xr10:uid="{5EBE50A7-8875-42A8-9EC4-480121CACA86}" cache="Slicer_MATERIAL___NOV" caption="MATERIAL - NOV" rowHeight="225425"/>
  <slicer name="MATERIAL - DEC" xr10:uid="{4335CEF3-2423-4219-8E45-7FA49A9CBE41}" cache="Slicer_MATERIAL___DEC" caption="MATERIAL - DEC" rowHeight="225425"/>
  <slicer name="MATERIAL" xr10:uid="{56D9C163-66C9-4838-B85B-D2967FC8B8C1}" cache="Slicer_MATERIAL" caption="MATERIAL - JAN"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2E7203-CDED-4CCA-96A5-29E84991ECD4}" name="JAN" displayName="JAN" ref="A2:K36" totalsRowCount="1" headerRowDxfId="335" dataDxfId="333" totalsRowDxfId="331" headerRowBorderDxfId="334" tableBorderDxfId="332" totalsRowBorderDxfId="330">
  <autoFilter ref="A2:K35" xr:uid="{CEA36CF7-B623-48EE-8421-64AD2FBC7C5D}">
    <filterColumn colId="0" hiddenButton="1"/>
    <filterColumn colId="1" hiddenButton="1"/>
    <filterColumn colId="2" hiddenButton="1">
      <filters>
        <filter val="Freon Appliances"/>
      </filters>
    </filterColumn>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BEF1D0F-DDDA-493A-B1CA-436DBB9DFE4B}" name="DATE" totalsRowLabel="Total" dataDxfId="329" totalsRowDxfId="328"/>
    <tableColumn id="2" xr3:uid="{EDE64D24-4E83-481D-AA14-75571890FEFC}" name="." dataDxfId="327" totalsRowDxfId="326"/>
    <tableColumn id="3" xr3:uid="{6C435302-6848-4BE4-83D4-EB82A976E570}" name="MATERIAL - JAN" dataDxfId="325" totalsRowDxfId="324"/>
    <tableColumn id="4" xr3:uid="{C5D8924E-5A03-483C-BF2A-9EE5C613E3B2}" name=". " dataDxfId="323" totalsRowDxfId="322"/>
    <tableColumn id="5" xr3:uid="{9B7C6979-DF0E-46F0-96C2-E664D54A7E93}" name="POUNDS" totalsRowFunction="sum" dataDxfId="321" totalsRowDxfId="320"/>
    <tableColumn id="6" xr3:uid="{0C0C6BEC-F15F-42CF-8C44-43DE093BFA45}" name=" . " dataDxfId="319" totalsRowDxfId="318"/>
    <tableColumn id="7" xr3:uid="{AEED96CF-9D8A-4550-9298-8DC7F0A7D354}" name="TONS" totalsRowFunction="sum" dataDxfId="317" totalsRowDxfId="316"/>
    <tableColumn id="8" xr3:uid="{77C8DE8F-10F7-412B-A991-ECFB5A9570CF}" name="  .    " dataDxfId="315" totalsRowDxfId="314"/>
    <tableColumn id="10" xr3:uid="{486ECE16-36E0-48B5-9B96-9914F8E74F4D}" name="$/TON" dataDxfId="313" totalsRowDxfId="312" dataCellStyle="Currency"/>
    <tableColumn id="11" xr3:uid="{BB32C5E2-C17A-4C41-8565-9D31C319F2E8}" name="REVENUE" totalsRowFunction="sum" dataDxfId="311" totalsRowDxfId="310" dataCellStyle="Currency"/>
    <tableColumn id="12" xr3:uid="{2B4CFEA3-2426-4724-9561-7B051E1A344C}" name="NOTES" dataDxfId="309" totalsRowDxfId="308"/>
  </tableColumns>
  <tableStyleInfo name="TableStyleMedium2" showFirstColumn="0"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196C0B0-F0BE-4000-9F7D-C4D26BBAD32E}" name="OCT" displayName="OCT" ref="A342:K376" totalsRowCount="1" headerRowDxfId="94" dataDxfId="92" totalsRowDxfId="90" headerRowBorderDxfId="93" tableBorderDxfId="91" totalsRowBorderDxfId="89">
  <autoFilter ref="A342:K375" xr:uid="{AB949FB5-9B82-4271-83FD-E4E9AA0348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F40A645-EA2B-4816-8FC3-E2BC8230BB56}" name="DATE" totalsRowLabel="Total" dataDxfId="88" totalsRowDxfId="87"/>
    <tableColumn id="2" xr3:uid="{E3A31FDF-7105-4046-AD4F-C978D1B691FB}" name="." dataDxfId="86" totalsRowDxfId="85"/>
    <tableColumn id="3" xr3:uid="{F9863C46-811D-44E6-A2B5-51727E714204}" name="MATERIAL - OCT" dataDxfId="84" totalsRowDxfId="83"/>
    <tableColumn id="4" xr3:uid="{39CB879B-A171-4D06-9346-F566F3F1C281}" name=". " dataDxfId="82" totalsRowDxfId="81"/>
    <tableColumn id="5" xr3:uid="{7649D279-94AE-4CE9-B554-BDF175DB149A}" name="POUNDS" totalsRowFunction="sum" dataDxfId="80" totalsRowDxfId="79"/>
    <tableColumn id="6" xr3:uid="{A9099E20-61FE-408F-9392-8E26531BDCD2}" name=" . " dataDxfId="78" totalsRowDxfId="77"/>
    <tableColumn id="7" xr3:uid="{A62E30CD-72AF-4D13-8C99-0905323A383A}" name="TONS" totalsRowFunction="sum" dataDxfId="76" totalsRowDxfId="75"/>
    <tableColumn id="8" xr3:uid="{FC323C31-D46D-4A98-BDFA-0F258B08AED2}" name="  .    " dataDxfId="74" totalsRowDxfId="73"/>
    <tableColumn id="10" xr3:uid="{3585263C-3620-4616-B652-F1D6CA3852FD}" name="$/TON" dataDxfId="72" totalsRowDxfId="71" dataCellStyle="Currency"/>
    <tableColumn id="11" xr3:uid="{5D3AA8F1-0D1F-46B2-BE4B-07EAD3B4A6F7}" name="REVENUE" totalsRowFunction="sum" dataDxfId="70" totalsRowDxfId="69" dataCellStyle="Currency"/>
    <tableColumn id="12" xr3:uid="{094038F1-8E77-4DB8-97AC-E4BAC9EC53C4}" name="NOTES" dataDxfId="68" totalsRowDxfId="67"/>
  </tableColumns>
  <tableStyleInfo name="TableStyleMedium7" showFirstColumn="0"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8B6D0AA-8BAD-42B3-8DE6-12A40CD85A6E}" name="NOV" displayName="NOV" ref="A379:K413" totalsRowCount="1" headerRowDxfId="66" dataDxfId="64" totalsRowDxfId="62" headerRowBorderDxfId="65" tableBorderDxfId="63" totalsRowBorderDxfId="61">
  <autoFilter ref="A379:K412" xr:uid="{71B1E54F-E782-4829-8691-993475CC24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83749D9-3DF0-4F07-AC72-2E0BDCC2A483}" name="DATE" totalsRowLabel="Total" dataDxfId="60" totalsRowDxfId="59"/>
    <tableColumn id="2" xr3:uid="{2D8C3845-7C23-4F60-93B9-4E59773A9B15}" name="." dataDxfId="58" totalsRowDxfId="57"/>
    <tableColumn id="3" xr3:uid="{8B9B2BAF-1181-48C2-BFA1-A95C4A3B597B}" name="MATERIAL - NOV" dataDxfId="56" totalsRowDxfId="55"/>
    <tableColumn id="4" xr3:uid="{D1CFD33F-6438-4C80-9EC5-C7256610DB5D}" name=". " dataDxfId="54" totalsRowDxfId="53"/>
    <tableColumn id="5" xr3:uid="{13E41B4B-35B6-4208-A777-A699113D95C3}" name="POUNDS" totalsRowFunction="sum" dataDxfId="52" totalsRowDxfId="51"/>
    <tableColumn id="6" xr3:uid="{4DA5B78B-EDF9-484D-B25B-C2693A5E23A4}" name=" . " dataDxfId="50" totalsRowDxfId="49"/>
    <tableColumn id="7" xr3:uid="{BF577915-445D-4D56-8067-7D58542CA1AC}" name="TONS" totalsRowFunction="sum" dataDxfId="48" totalsRowDxfId="47"/>
    <tableColumn id="8" xr3:uid="{C1CFFD03-047A-466A-9DAF-2E171556C820}" name="  .    " dataDxfId="46" totalsRowDxfId="45"/>
    <tableColumn id="10" xr3:uid="{999DB9AB-1E88-4DCD-830E-82F38F3836B0}" name="$/TON" dataDxfId="44" totalsRowDxfId="43" dataCellStyle="Currency"/>
    <tableColumn id="11" xr3:uid="{15C17D29-5D5B-4CE3-BB4B-4024F3D57C01}" name="REVENUE" totalsRowFunction="sum" dataDxfId="42" totalsRowDxfId="41" dataCellStyle="Currency"/>
    <tableColumn id="12" xr3:uid="{6EAC3362-FDF7-43CE-8338-B51988E55D9C}" name="NOTES" dataDxfId="40" totalsRowDxfId="39"/>
  </tableColumns>
  <tableStyleInfo name="TableStyleMedium2" showFirstColumn="0"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7F3978B-A528-43FF-BB18-A3A28BCA050B}" name="DEC" displayName="DEC" ref="A416:K450" totalsRowCount="1" headerRowDxfId="38" dataDxfId="36" totalsRowDxfId="34" headerRowBorderDxfId="37" tableBorderDxfId="35" totalsRowBorderDxfId="33">
  <autoFilter ref="A416:K449" xr:uid="{0495F5B1-BB5E-4358-B522-97B23EADD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51660A5-EE90-4F6A-A04E-9D4C2457F3D0}" name="DATE" totalsRowLabel="Total" dataDxfId="32" totalsRowDxfId="31"/>
    <tableColumn id="2" xr3:uid="{52422988-2788-482C-986C-86D4288AB21C}" name="." dataDxfId="30" totalsRowDxfId="29"/>
    <tableColumn id="3" xr3:uid="{29FAED06-4BAD-4589-9A65-684040CABE50}" name="MATERIAL - DEC" dataDxfId="28" totalsRowDxfId="27"/>
    <tableColumn id="4" xr3:uid="{9C7AFAFA-2093-4AE1-ACB3-4D2270E9C92A}" name=". " dataDxfId="26" totalsRowDxfId="25"/>
    <tableColumn id="5" xr3:uid="{D3255478-612E-450D-83F2-21083609F534}" name="POUNDS" totalsRowFunction="sum" dataDxfId="24" totalsRowDxfId="23"/>
    <tableColumn id="6" xr3:uid="{19D23DEC-0234-491E-8E01-3D1B11BC665D}" name=" . " dataDxfId="22" totalsRowDxfId="21"/>
    <tableColumn id="7" xr3:uid="{E141E3BA-3E7E-43E7-9E33-832DC723D1E7}" name="TONS" totalsRowFunction="sum" dataDxfId="20" totalsRowDxfId="19"/>
    <tableColumn id="8" xr3:uid="{F182C3A6-C7DF-4F1F-BCEA-BBB74B06F036}" name="  .    " dataDxfId="18" totalsRowDxfId="17"/>
    <tableColumn id="10" xr3:uid="{96701B4D-918D-4508-8538-07541DA44487}" name="$/TON" dataDxfId="16" totalsRowDxfId="15" dataCellStyle="Currency"/>
    <tableColumn id="11" xr3:uid="{EBB0D06F-D958-4540-B23D-824D25665322}" name="REVENUE" totalsRowFunction="sum" dataDxfId="14" totalsRowDxfId="13" dataCellStyle="Currency"/>
    <tableColumn id="12" xr3:uid="{58D7E7E8-828D-46A2-A4DC-CD2FD8B96FFC}" name="NOTES" dataDxfId="12" totalsRowDxfId="11"/>
  </tableColumns>
  <tableStyleInfo name="TableStyleMedium1" showFirstColumn="0"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9CB71E-5CA1-40A8-8EE5-1691B3717833}" name="FEB" displayName="FEB" ref="A39:K73" totalsRowCount="1" headerRowDxfId="307" dataDxfId="305" totalsRowDxfId="303" headerRowBorderDxfId="306" tableBorderDxfId="304" totalsRowBorderDxfId="302">
  <autoFilter ref="A39:K72" xr:uid="{DD1A6B23-4980-4750-83A8-D2FFF67CFF4E}">
    <filterColumn colId="0" hiddenButton="1"/>
    <filterColumn colId="1" hiddenButton="1"/>
    <filterColumn colId="2" hiddenButton="1">
      <filters blank="1">
        <filter val="Brown Glass"/>
        <filter val="Cardboard"/>
        <filter val="Clear Glass"/>
        <filter val="Green Glass"/>
        <filter val="Metal Recovery"/>
        <filter val="Milk/Water Jugs"/>
        <filter val="Office Paper"/>
        <filter val="Plastic Detergent Bottles"/>
        <filter val="Plastic Soda Bottles"/>
      </filters>
    </filterColumn>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273204D-155C-497D-969E-60FAB2BD9246}" name="DATE" totalsRowLabel="Total" dataDxfId="301" totalsRowDxfId="300"/>
    <tableColumn id="2" xr3:uid="{087402DB-630A-4BE3-B66F-0EFEBDA6BEA3}" name="." dataDxfId="299" totalsRowDxfId="298"/>
    <tableColumn id="3" xr3:uid="{E9D59EBA-7542-4DA0-858B-C9D35AFA856F}" name="MATERIAL - FEB" dataDxfId="297" totalsRowDxfId="296"/>
    <tableColumn id="4" xr3:uid="{20E0DBC8-9560-4A6B-A70D-946C0F0BEDD6}" name=". " dataDxfId="295" totalsRowDxfId="294"/>
    <tableColumn id="5" xr3:uid="{DA0B9BD4-C361-4EE7-87A0-1006BF8E7F56}" name="POUNDS" totalsRowFunction="sum" dataDxfId="293" totalsRowDxfId="292"/>
    <tableColumn id="6" xr3:uid="{6F7E58A7-B9C5-432A-9AF0-6214DF4E18B8}" name=" . " dataDxfId="291" totalsRowDxfId="290"/>
    <tableColumn id="7" xr3:uid="{DFC04067-186C-4685-B979-D04FCBDA0434}" name="TONS" totalsRowFunction="sum" dataDxfId="289" totalsRowDxfId="288"/>
    <tableColumn id="8" xr3:uid="{9EA4084A-1C52-4E1E-974F-289B9D8DB652}" name="  .    " dataDxfId="287" totalsRowDxfId="286"/>
    <tableColumn id="10" xr3:uid="{69D4568A-9DAA-4111-BDF5-5106E818B52A}" name="$/TON" dataDxfId="285" totalsRowDxfId="284" dataCellStyle="Currency"/>
    <tableColumn id="11" xr3:uid="{2988858A-68CD-4172-A1F4-3D9DB4B7402B}" name="REVENUE" totalsRowFunction="sum" dataDxfId="283" totalsRowDxfId="282" dataCellStyle="Currency"/>
    <tableColumn id="12" xr3:uid="{102B1D41-BB58-4B29-B09C-D43CB2D77DFB}" name="NOTES" dataDxfId="281" totalsRowDxfId="280"/>
  </tableColumns>
  <tableStyleInfo name="TableStyleMedium3" showFirstColumn="0"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60A9E3-6470-48A8-A60B-3BB6FF620F8D}" name="MAR" displayName="MAR" ref="A76:K110" totalsRowCount="1" headerRowDxfId="279" dataDxfId="277" totalsRowDxfId="275" headerRowBorderDxfId="278" tableBorderDxfId="276" totalsRowBorderDxfId="274">
  <autoFilter ref="A76:K109" xr:uid="{72A5BC06-08E7-4CAF-B8E6-A89777B529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B0B5B9A-D135-4DB3-9963-6B6DF469BAD2}" name="DATE" totalsRowLabel="Total" dataDxfId="273" totalsRowDxfId="272"/>
    <tableColumn id="2" xr3:uid="{8F4FBF00-9F2B-439A-93BB-66C8F72171CA}" name="." dataDxfId="271" totalsRowDxfId="270"/>
    <tableColumn id="3" xr3:uid="{606302C0-6A4D-4895-8743-F69B0835995E}" name="MATERIAL - MAR" dataDxfId="269" totalsRowDxfId="268"/>
    <tableColumn id="4" xr3:uid="{C08AED5A-649E-487C-B801-033612F94C55}" name=". " dataDxfId="267" totalsRowDxfId="266"/>
    <tableColumn id="5" xr3:uid="{E5BE100C-5BC3-49B7-BF40-CA210BC1EFE9}" name="POUNDS" totalsRowFunction="sum" dataDxfId="265" totalsRowDxfId="264"/>
    <tableColumn id="6" xr3:uid="{28A27FFD-530E-49AF-B527-D33E9E9B74EA}" name=" . " dataDxfId="263" totalsRowDxfId="262"/>
    <tableColumn id="7" xr3:uid="{5D60A0CA-0E3F-4640-83C5-DE5D76E33712}" name="TONS" totalsRowFunction="sum" dataDxfId="261" totalsRowDxfId="260"/>
    <tableColumn id="8" xr3:uid="{530E1F01-C3F4-44ED-A373-D950798BFBA9}" name="  .    " dataDxfId="259" totalsRowDxfId="258"/>
    <tableColumn id="10" xr3:uid="{715CEE30-3EDF-4226-BF8D-7B5483E8918D}" name="$/TON" dataDxfId="257" totalsRowDxfId="256" dataCellStyle="Currency"/>
    <tableColumn id="11" xr3:uid="{F0452B64-FC1C-49D4-B28C-F114D34B39A7}" name="REVENUE" totalsRowFunction="sum" dataDxfId="255" totalsRowDxfId="254" dataCellStyle="Currency"/>
    <tableColumn id="12" xr3:uid="{3BE5924F-4B53-45FE-BF15-C0CE94B0F6D2}" name="NOTES" dataDxfId="253" totalsRowDxfId="252"/>
  </tableColumns>
  <tableStyleInfo name="TableStyleMedium2" showFirstColumn="0"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2DFFAE3-828B-4C82-B3E7-B9E63ABEAF25}" name="APR" displayName="APR" ref="A113:K147" totalsRowCount="1" headerRowDxfId="251" dataDxfId="249" totalsRowDxfId="247" headerRowBorderDxfId="250" tableBorderDxfId="248" totalsRowBorderDxfId="246">
  <autoFilter ref="A113:K146" xr:uid="{3666668C-1A85-4EB2-99C7-AF70291C12E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5028E18-FD2E-4092-8BCA-22C6BF68B2B8}" name="DATE" totalsRowLabel="Total" dataDxfId="245" totalsRowDxfId="244"/>
    <tableColumn id="2" xr3:uid="{B4CCA79E-7EF4-4E88-B77E-FD7765DFA6EB}" name="." dataDxfId="243" totalsRowDxfId="242"/>
    <tableColumn id="3" xr3:uid="{F1557258-6166-4F93-8B7B-B48566A4F08E}" name="MATERIAL - APR" dataDxfId="241" totalsRowDxfId="240"/>
    <tableColumn id="4" xr3:uid="{B17581BE-4E10-49D5-BA99-E7D330D76606}" name=". " dataDxfId="239" totalsRowDxfId="238"/>
    <tableColumn id="5" xr3:uid="{6F79DFB3-1AD7-4339-BEC7-E0D6F84CB952}" name="POUNDS" totalsRowFunction="sum" dataDxfId="237" totalsRowDxfId="236"/>
    <tableColumn id="6" xr3:uid="{D8E9B8D4-EE7B-4700-8033-6B97A7E90250}" name=" . " dataDxfId="235" totalsRowDxfId="234"/>
    <tableColumn id="7" xr3:uid="{C1FACA65-EC9B-46CE-A228-CC49E028C17C}" name="TONS" totalsRowFunction="sum" dataDxfId="233" totalsRowDxfId="232"/>
    <tableColumn id="8" xr3:uid="{B4D07C22-4297-40F6-9B7D-69DC989A08AA}" name="  .    " dataDxfId="231" totalsRowDxfId="230"/>
    <tableColumn id="10" xr3:uid="{BE957521-C394-4F13-8AA8-86E03950697A}" name="$/TON" dataDxfId="229" totalsRowDxfId="228" dataCellStyle="Currency"/>
    <tableColumn id="11" xr3:uid="{2853456E-A3CB-4422-ADF5-DB1D21B8EB52}" name="REVENUE" totalsRowFunction="sum" dataDxfId="227" totalsRowDxfId="226" dataCellStyle="Currency"/>
    <tableColumn id="12" xr3:uid="{EBDBEBB5-432B-40B6-9C3B-5A9A774FD5B4}" name="NOTES" dataDxfId="225" totalsRowDxfId="224"/>
  </tableColumns>
  <tableStyleInfo name="TableStyleMedium4" showFirstColumn="0"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96D46E-D133-4E02-92CE-3590ECF9B47E}" name="MAY" displayName="MAY" ref="A150:K185" totalsRowCount="1" headerRowDxfId="223" dataDxfId="221" totalsRowDxfId="219" headerRowBorderDxfId="222" tableBorderDxfId="220" totalsRowBorderDxfId="218">
  <autoFilter ref="A150:K184" xr:uid="{75E9952F-E2BF-42E0-A6E8-98E7D8CD9E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10EEDD7-B53D-4F4E-8C38-2681BF8BC6BE}" name="DATE" totalsRowLabel="Total" dataDxfId="217" totalsRowDxfId="216"/>
    <tableColumn id="2" xr3:uid="{77EADC11-9AA3-47FE-BE40-7398C3BE7CE9}" name="." dataDxfId="215" totalsRowDxfId="214"/>
    <tableColumn id="3" xr3:uid="{3B4D27D5-61CF-49B1-B848-EC3173467FAC}" name="MATERIAL - MAY" dataDxfId="213" totalsRowDxfId="212"/>
    <tableColumn id="4" xr3:uid="{EC0CC016-6C3D-44F8-925C-3F60C04A11A9}" name=". " dataDxfId="211" totalsRowDxfId="210"/>
    <tableColumn id="5" xr3:uid="{416A875F-E553-4947-B06E-8DE5C739C2A0}" name="POUNDS" totalsRowFunction="sum" dataDxfId="209" totalsRowDxfId="208"/>
    <tableColumn id="6" xr3:uid="{66C13E0F-F7DE-4DBD-B684-1227F17BE5B0}" name=" . " dataDxfId="207" totalsRowDxfId="206"/>
    <tableColumn id="7" xr3:uid="{9EE70917-B00F-45FB-9E86-72A3FE1E52CE}" name="TONS" totalsRowFunction="sum" dataDxfId="205" totalsRowDxfId="204"/>
    <tableColumn id="8" xr3:uid="{EF545991-0C8A-4673-B559-E7689CD583F9}" name="  .    " dataDxfId="203" totalsRowDxfId="202"/>
    <tableColumn id="10" xr3:uid="{013CD434-1C9D-4DEF-A83C-21667D4EA7C8}" name="$/TON" dataDxfId="201" totalsRowDxfId="200" dataCellStyle="Currency"/>
    <tableColumn id="11" xr3:uid="{23DC2282-A9CD-4A0B-8715-7B170B5AA6A6}" name="REVENUE" totalsRowFunction="sum" dataDxfId="199" totalsRowDxfId="198" dataCellStyle="Currency"/>
    <tableColumn id="12" xr3:uid="{C537052D-101D-4F3E-A6F1-35BE93331746}" name="NOTES" dataDxfId="197" totalsRowDxfId="196"/>
  </tableColumns>
  <tableStyleInfo name="TableStyleMedium5" showFirstColumn="0"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5612F9-ABAD-4263-88B2-FEA16AA3B4DC}" name="JUN" displayName="JUN" ref="A188:K228" totalsRowCount="1" headerRowDxfId="195" dataDxfId="193" totalsRowDxfId="191" headerRowBorderDxfId="194" tableBorderDxfId="192" totalsRowBorderDxfId="190">
  <autoFilter ref="A188:K227" xr:uid="{63C86DD8-FD04-4160-BA79-BF9C7B849C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8B52979-4C05-43EB-AE0F-9D5754A5A7F9}" name="DATE" totalsRowLabel="Total" dataDxfId="189" totalsRowDxfId="188"/>
    <tableColumn id="2" xr3:uid="{7F5C1E02-EC17-4C6C-904B-CDBA6CD1F011}" name="." dataDxfId="187" totalsRowDxfId="186"/>
    <tableColumn id="3" xr3:uid="{7CB23A5F-BE1C-460E-A64A-BF088FD440FB}" name="MATERIAL - JUN" dataDxfId="185" totalsRowDxfId="184"/>
    <tableColumn id="4" xr3:uid="{DC0575A6-FB7B-4673-92E1-57D79D4A2382}" name=". " dataDxfId="183" totalsRowDxfId="182"/>
    <tableColumn id="5" xr3:uid="{A803CC98-2CD3-4DB7-8B6F-B0339E1250AE}" name="POUNDS" totalsRowFunction="sum" dataDxfId="181" totalsRowDxfId="180"/>
    <tableColumn id="6" xr3:uid="{F6EF1567-B20E-472F-924C-787EDE0104B9}" name=" . " dataDxfId="179" totalsRowDxfId="178"/>
    <tableColumn id="7" xr3:uid="{AC153AC6-FB59-4265-984E-B77ED19846E0}" name="TONS" totalsRowFunction="sum" dataDxfId="177" totalsRowDxfId="176"/>
    <tableColumn id="8" xr3:uid="{A81C51A6-A5CA-4B7E-A041-0C1923C4AD01}" name="  .    " dataDxfId="175" totalsRowDxfId="174"/>
    <tableColumn id="10" xr3:uid="{91C32704-84BF-49F6-B04F-14910D25AAE8}" name="$/TON" dataDxfId="173" totalsRowDxfId="172" dataCellStyle="Currency"/>
    <tableColumn id="11" xr3:uid="{2C050921-AE45-4495-AF51-4D5E228931F2}" name="REVENUE" totalsRowFunction="sum" dataDxfId="171" totalsRowDxfId="170" dataCellStyle="Currency"/>
    <tableColumn id="12" xr3:uid="{82AC6A12-5587-4F08-9BDD-7DD9A30015BF}" name="NOTES" dataDxfId="169" totalsRowDxfId="168"/>
  </tableColumns>
  <tableStyleInfo name="TableStyleMedium7" showFirstColumn="0"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1A7261D-947C-4AB0-8100-73E5078F28A0}" name="JUL" displayName="JUL" ref="A231:K265" totalsRowCount="1" headerRowDxfId="167" dataDxfId="165" totalsRowDxfId="163" headerRowBorderDxfId="166" tableBorderDxfId="164" totalsRowBorderDxfId="162">
  <autoFilter ref="A231:K264" xr:uid="{B7346FF5-7222-4A44-B17B-288EBE3570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FE4044E-EF08-4551-B238-5B60F865E2EA}" name="DATE" totalsRowLabel="Total" dataDxfId="161" totalsRowDxfId="10"/>
    <tableColumn id="2" xr3:uid="{C31E07C6-501D-4C38-957F-1FE663A275D5}" name="." dataDxfId="160" totalsRowDxfId="9"/>
    <tableColumn id="3" xr3:uid="{EE273F6B-022A-4418-8560-E3869AE1B546}" name="MATERIAL - JUL" dataDxfId="159" totalsRowDxfId="8"/>
    <tableColumn id="4" xr3:uid="{C145FF99-799C-4E63-B2B6-4B6FD2B07969}" name=". " dataDxfId="158" totalsRowDxfId="7"/>
    <tableColumn id="5" xr3:uid="{E952CC85-B093-4CB9-AA4B-5B9FB1C90D9D}" name="POUNDS" totalsRowFunction="sum" dataDxfId="157" totalsRowDxfId="6"/>
    <tableColumn id="6" xr3:uid="{B929BAF6-F44F-4F3B-9401-5F8FB2A598BD}" name=" . " dataDxfId="156" totalsRowDxfId="5"/>
    <tableColumn id="7" xr3:uid="{C7701160-CEA6-4B79-BE8A-9E2935F0261D}" name="TONS" totalsRowFunction="sum" dataDxfId="155" totalsRowDxfId="4"/>
    <tableColumn id="8" xr3:uid="{E7A088DB-732A-45D2-80BD-9531EF9E9970}" name="  .    " dataDxfId="154" totalsRowDxfId="3"/>
    <tableColumn id="10" xr3:uid="{08A9FE70-92A0-4F4E-BD88-AF11FFDF4706}" name="$/TON" dataDxfId="153" totalsRowDxfId="2" dataCellStyle="Currency"/>
    <tableColumn id="11" xr3:uid="{EF28577E-D313-42E6-AA23-E8884CDCE6EE}" name="REVENUE" totalsRowFunction="sum" dataDxfId="152" totalsRowDxfId="1" dataCellStyle="Currency"/>
    <tableColumn id="12" xr3:uid="{C334F777-3816-46B4-B50C-E3EE142CFFE4}" name="NOTES" dataDxfId="151" totalsRowDxfId="0"/>
  </tableColumns>
  <tableStyleInfo name="TableStyleMedium1" showFirstColumn="0"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D42AA0B-3EBF-45C3-B68B-2C9B727EE092}" name="AUG" displayName="AUG" ref="A268:K302" totalsRowCount="1" headerRowDxfId="150" dataDxfId="148" totalsRowDxfId="146" headerRowBorderDxfId="149" tableBorderDxfId="147" totalsRowBorderDxfId="145">
  <autoFilter ref="A268:K301" xr:uid="{BAC2FE42-217E-41C5-AEB1-1414AF9F4C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18D13C5-1942-4C53-9F33-5A597EA0585F}" name="DATE" totalsRowLabel="Total" dataDxfId="144" totalsRowDxfId="143"/>
    <tableColumn id="2" xr3:uid="{C517670F-CF1A-4D5C-BBBC-5315CAD22184}" name="." dataDxfId="142" totalsRowDxfId="141"/>
    <tableColumn id="3" xr3:uid="{40D47A66-3AAE-41FD-8FC6-3641045C36CB}" name="MATERIAL - AUG" dataDxfId="140" totalsRowDxfId="139"/>
    <tableColumn id="4" xr3:uid="{A26F8D92-EF7C-4167-8536-7753045E14B6}" name=". " dataDxfId="138" totalsRowDxfId="137"/>
    <tableColumn id="5" xr3:uid="{B1A0635F-FC46-41D5-8565-F52CCB3198F3}" name="POUNDS" totalsRowFunction="sum" dataDxfId="136" totalsRowDxfId="135"/>
    <tableColumn id="6" xr3:uid="{A88B1948-9E8E-4E4B-84CF-7E276B99926A}" name=" . " dataDxfId="134" totalsRowDxfId="133"/>
    <tableColumn id="7" xr3:uid="{386FB51A-290C-4615-BC1C-31152B8DBCA7}" name="TONS" totalsRowFunction="sum" dataDxfId="132" totalsRowDxfId="131"/>
    <tableColumn id="8" xr3:uid="{6C59258F-2208-4F86-8052-743846998D17}" name="  .    " dataDxfId="130" totalsRowDxfId="129"/>
    <tableColumn id="10" xr3:uid="{610A4FF8-1E74-48C5-A8E9-FCCD3A604CD9}" name="$/TON" dataDxfId="128" totalsRowDxfId="127" dataCellStyle="Currency"/>
    <tableColumn id="11" xr3:uid="{0C987850-E7FE-4B75-B1CB-D67D74ECA2C2}" name="REVENUE" totalsRowFunction="sum" dataDxfId="126" totalsRowDxfId="125" dataCellStyle="Currency"/>
    <tableColumn id="12" xr3:uid="{05381D9C-1C64-4FCE-A3F0-0C4FD5F5C572}" name="NOTES" dataDxfId="124" totalsRowDxfId="123"/>
  </tableColumns>
  <tableStyleInfo name="TableStyleMedium6" showFirstColumn="0"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75F464F-50AE-4E2E-849B-D13FD0446B11}" name="SEP" displayName="SEP" ref="A305:K339" totalsRowCount="1" headerRowDxfId="122" dataDxfId="120" totalsRowDxfId="118" headerRowBorderDxfId="121" tableBorderDxfId="119" totalsRowBorderDxfId="117">
  <autoFilter ref="A305:K338" xr:uid="{4F1E74A7-B64D-4598-AFD5-2B5AE17DFC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73F99F1-E7F5-4EEE-98B5-A53FD62EA36B}" name="DATE" totalsRowLabel="Total" dataDxfId="116" totalsRowDxfId="115"/>
    <tableColumn id="2" xr3:uid="{1BC4BBBA-33C8-430F-81AB-43FBA5CF9729}" name="." dataDxfId="114" totalsRowDxfId="113"/>
    <tableColumn id="3" xr3:uid="{2F864424-E955-451A-9189-111FE4665686}" name="MATERIAL - SEP" dataDxfId="112" totalsRowDxfId="111"/>
    <tableColumn id="4" xr3:uid="{6A64066E-4397-4FE2-BD6D-27338FFCF921}" name=". " dataDxfId="110" totalsRowDxfId="109"/>
    <tableColumn id="5" xr3:uid="{491E5F72-920C-40FA-8533-09DE7BA4A6CE}" name="POUNDS" totalsRowFunction="sum" dataDxfId="108" totalsRowDxfId="107"/>
    <tableColumn id="6" xr3:uid="{DAE756C0-F7F3-4091-8000-0901F7A2C71F}" name=" . " dataDxfId="106" totalsRowDxfId="105"/>
    <tableColumn id="7" xr3:uid="{2860C23D-784E-4092-9F37-F132C0E626C7}" name="TONS" totalsRowFunction="sum" dataDxfId="104" totalsRowDxfId="103"/>
    <tableColumn id="8" xr3:uid="{78DB15DD-5994-4624-B851-BB8BD31676A2}" name="  .    " dataDxfId="102" totalsRowDxfId="101"/>
    <tableColumn id="10" xr3:uid="{FB3971B8-6505-47E4-85ED-722D92DE5BA4}" name="$/TON" dataDxfId="100" totalsRowDxfId="99" dataCellStyle="Currency"/>
    <tableColumn id="11" xr3:uid="{9D633000-6D92-4D5E-BC58-7F643096EA71}" name="REVENUE" totalsRowFunction="sum" dataDxfId="98" totalsRowDxfId="97" dataCellStyle="Currency"/>
    <tableColumn id="12" xr3:uid="{F9931422-F662-450C-822B-D0E1CEE4629D}" name="NOTES" dataDxfId="96" totalsRowDxfId="95"/>
  </tableColumns>
  <tableStyleInfo name="TableStyleMedium3"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microsoft.com/office/2007/relationships/slicer" Target="../slicers/slicer1.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45EC-192E-45B7-A374-5C65716CD4F0}">
  <sheetPr>
    <pageSetUpPr fitToPage="1"/>
  </sheetPr>
  <dimension ref="A2:CK500"/>
  <sheetViews>
    <sheetView tabSelected="1" topLeftCell="A224" zoomScale="110" zoomScaleNormal="110" workbookViewId="0">
      <selection activeCell="J245" sqref="J245"/>
    </sheetView>
  </sheetViews>
  <sheetFormatPr defaultRowHeight="15.75"/>
  <cols>
    <col min="1" max="1" width="14.140625" style="2" customWidth="1"/>
    <col min="2" max="2" width="1.85546875" style="2" bestFit="1" customWidth="1"/>
    <col min="3" max="3" width="27.28515625" style="2" bestFit="1" customWidth="1"/>
    <col min="4" max="4" width="2.42578125" style="2" bestFit="1" customWidth="1"/>
    <col min="5" max="5" width="11.28515625" style="2" bestFit="1" customWidth="1"/>
    <col min="6" max="6" width="3" style="2" bestFit="1" customWidth="1"/>
    <col min="7" max="7" width="7.7109375" style="2" customWidth="1"/>
    <col min="8" max="8" width="2.7109375" style="2" customWidth="1"/>
    <col min="9" max="9" width="12.140625" style="2" bestFit="1" customWidth="1"/>
    <col min="10" max="10" width="14.7109375" style="2" bestFit="1" customWidth="1"/>
    <col min="11" max="11" width="19.28515625" style="2" bestFit="1" customWidth="1"/>
    <col min="12" max="12" width="7.140625" style="2" customWidth="1"/>
    <col min="13" max="13" width="9.42578125" style="2" customWidth="1"/>
    <col min="14" max="14" width="15.7109375" style="2" bestFit="1" customWidth="1"/>
    <col min="15" max="15" width="15" style="2" customWidth="1"/>
    <col min="16" max="16384" width="9.140625" style="2"/>
  </cols>
  <sheetData>
    <row r="2" spans="1:89">
      <c r="A2" s="3" t="s">
        <v>0</v>
      </c>
      <c r="B2" s="4" t="s">
        <v>22</v>
      </c>
      <c r="C2" s="73" t="s">
        <v>27</v>
      </c>
      <c r="D2" s="4" t="s">
        <v>23</v>
      </c>
      <c r="E2" s="5" t="s">
        <v>1</v>
      </c>
      <c r="F2" s="4" t="s">
        <v>24</v>
      </c>
      <c r="G2" s="6" t="s">
        <v>2</v>
      </c>
      <c r="H2" s="4" t="s">
        <v>25</v>
      </c>
      <c r="I2" s="5" t="s">
        <v>3</v>
      </c>
      <c r="J2" s="5" t="s">
        <v>4</v>
      </c>
      <c r="K2" s="7" t="s">
        <v>26</v>
      </c>
      <c r="L2" s="8"/>
      <c r="M2" s="8"/>
      <c r="N2" s="8"/>
      <c r="O2" s="8"/>
      <c r="P2" s="8"/>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row>
    <row r="3" spans="1:89">
      <c r="A3" s="10"/>
      <c r="B3" s="11"/>
      <c r="C3" s="74"/>
      <c r="D3" s="11"/>
      <c r="E3" s="12"/>
      <c r="F3" s="11"/>
      <c r="G3" s="13"/>
      <c r="H3" s="11"/>
      <c r="I3" s="12"/>
      <c r="J3" s="12"/>
      <c r="K3" s="14"/>
      <c r="L3" s="8"/>
      <c r="M3" s="8"/>
      <c r="N3" s="8"/>
      <c r="O3" s="8"/>
      <c r="P3" s="8"/>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row>
    <row r="4" spans="1:89">
      <c r="A4" s="61">
        <v>44929</v>
      </c>
      <c r="B4" s="11"/>
      <c r="C4" s="11" t="s">
        <v>6</v>
      </c>
      <c r="D4" s="15"/>
      <c r="E4" s="11">
        <v>2340</v>
      </c>
      <c r="F4" s="11"/>
      <c r="G4" s="16">
        <f>ROUND(E4/2000,2)</f>
        <v>1.17</v>
      </c>
      <c r="H4" s="16"/>
      <c r="I4" s="56">
        <v>0</v>
      </c>
      <c r="J4" s="57">
        <f>G4*I4</f>
        <v>0</v>
      </c>
      <c r="K4" s="19"/>
      <c r="L4" s="20"/>
      <c r="M4" s="21"/>
      <c r="N4" s="8"/>
      <c r="O4" s="8"/>
      <c r="P4" s="8"/>
      <c r="Q4" s="8"/>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row>
    <row r="5" spans="1:89">
      <c r="A5" s="61">
        <v>44929</v>
      </c>
      <c r="B5" s="11"/>
      <c r="C5" s="74" t="s">
        <v>6</v>
      </c>
      <c r="D5" s="15"/>
      <c r="E5" s="11">
        <v>760</v>
      </c>
      <c r="F5" s="11"/>
      <c r="G5" s="16">
        <f t="shared" ref="G5:G7" si="0">ROUND(E5/2000,2)</f>
        <v>0.38</v>
      </c>
      <c r="H5" s="16"/>
      <c r="I5" s="56">
        <v>0</v>
      </c>
      <c r="J5" s="57">
        <f t="shared" ref="J5:J34" si="1">G5*I5</f>
        <v>0</v>
      </c>
      <c r="K5" s="19"/>
      <c r="L5" s="22"/>
      <c r="M5" s="21"/>
      <c r="N5" s="8"/>
      <c r="O5" s="8"/>
      <c r="P5" s="8"/>
      <c r="Q5" s="8"/>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row>
    <row r="6" spans="1:89">
      <c r="A6" s="61">
        <v>44929</v>
      </c>
      <c r="B6" s="11"/>
      <c r="C6" s="11" t="s">
        <v>12</v>
      </c>
      <c r="D6" s="11"/>
      <c r="E6" s="11">
        <v>2460</v>
      </c>
      <c r="F6" s="11"/>
      <c r="G6" s="16">
        <f t="shared" si="0"/>
        <v>1.23</v>
      </c>
      <c r="H6" s="16"/>
      <c r="I6" s="56">
        <v>0</v>
      </c>
      <c r="J6" s="57">
        <f t="shared" si="1"/>
        <v>0</v>
      </c>
      <c r="K6" s="19"/>
      <c r="L6" s="8"/>
      <c r="M6" s="8"/>
      <c r="N6" s="8"/>
      <c r="O6" s="8"/>
      <c r="P6" s="8"/>
      <c r="Q6" s="8"/>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c r="A7" s="61">
        <v>44929</v>
      </c>
      <c r="B7" s="11"/>
      <c r="C7" s="11" t="s">
        <v>13</v>
      </c>
      <c r="D7" s="11"/>
      <c r="E7" s="11">
        <v>2620</v>
      </c>
      <c r="F7" s="11"/>
      <c r="G7" s="16">
        <f t="shared" si="0"/>
        <v>1.31</v>
      </c>
      <c r="H7" s="16"/>
      <c r="I7" s="56">
        <v>117.5</v>
      </c>
      <c r="J7" s="57">
        <f t="shared" si="1"/>
        <v>153.92500000000001</v>
      </c>
      <c r="K7" s="19"/>
      <c r="L7" s="22"/>
      <c r="M7" s="21"/>
      <c r="N7" s="8"/>
      <c r="O7" s="8"/>
      <c r="P7" s="8"/>
      <c r="Q7" s="8"/>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row>
    <row r="8" spans="1:89">
      <c r="A8" s="61">
        <v>44929</v>
      </c>
      <c r="B8" s="11"/>
      <c r="C8" s="11" t="s">
        <v>5</v>
      </c>
      <c r="D8" s="15"/>
      <c r="E8" s="11">
        <v>6860</v>
      </c>
      <c r="F8" s="11"/>
      <c r="G8" s="16">
        <f>ROUND(E8/2240,4)</f>
        <v>3.0625</v>
      </c>
      <c r="H8" s="16"/>
      <c r="I8" s="56">
        <v>179.2</v>
      </c>
      <c r="J8" s="57">
        <f t="shared" si="1"/>
        <v>548.79999999999995</v>
      </c>
      <c r="K8" s="57"/>
      <c r="L8" s="22"/>
      <c r="M8" s="21"/>
      <c r="N8" s="8"/>
      <c r="O8" s="8"/>
      <c r="P8" s="8"/>
      <c r="Q8" s="8"/>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row>
    <row r="9" spans="1:89">
      <c r="A9" s="61">
        <v>44931</v>
      </c>
      <c r="B9" s="11"/>
      <c r="C9" s="11" t="s">
        <v>6</v>
      </c>
      <c r="D9" s="11"/>
      <c r="E9" s="11">
        <v>1560</v>
      </c>
      <c r="F9" s="11"/>
      <c r="G9" s="16">
        <f>ROUND(E9/2000,2)</f>
        <v>0.78</v>
      </c>
      <c r="H9" s="16"/>
      <c r="I9" s="56">
        <v>0</v>
      </c>
      <c r="J9" s="57">
        <f t="shared" si="1"/>
        <v>0</v>
      </c>
      <c r="K9" s="19"/>
      <c r="L9" s="22"/>
      <c r="M9" s="21"/>
      <c r="N9" s="8"/>
      <c r="O9" s="8"/>
      <c r="P9" s="8"/>
      <c r="Q9" s="8"/>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row>
    <row r="10" spans="1:89">
      <c r="A10" s="61">
        <v>44931</v>
      </c>
      <c r="B10" s="11"/>
      <c r="C10" s="11" t="s">
        <v>14</v>
      </c>
      <c r="D10" s="15"/>
      <c r="E10" s="11">
        <v>960</v>
      </c>
      <c r="F10" s="11"/>
      <c r="G10" s="16">
        <f t="shared" ref="G10:G14" si="2">ROUND(E10/2000,2)</f>
        <v>0.48</v>
      </c>
      <c r="H10" s="16"/>
      <c r="I10" s="56">
        <v>0</v>
      </c>
      <c r="J10" s="57">
        <f t="shared" si="1"/>
        <v>0</v>
      </c>
      <c r="K10" s="19"/>
      <c r="L10" s="22"/>
      <c r="M10" s="21"/>
      <c r="N10" s="8"/>
      <c r="O10" s="8"/>
      <c r="P10" s="8"/>
      <c r="Q10" s="8"/>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row>
    <row r="11" spans="1:89">
      <c r="A11" s="61">
        <v>44931</v>
      </c>
      <c r="B11" s="11"/>
      <c r="C11" s="11" t="s">
        <v>11</v>
      </c>
      <c r="D11" s="15"/>
      <c r="E11" s="11">
        <v>500</v>
      </c>
      <c r="F11" s="11"/>
      <c r="G11" s="16">
        <f t="shared" si="2"/>
        <v>0.25</v>
      </c>
      <c r="H11" s="16"/>
      <c r="I11" s="56">
        <v>0</v>
      </c>
      <c r="J11" s="57">
        <f t="shared" si="1"/>
        <v>0</v>
      </c>
      <c r="K11" s="19"/>
      <c r="L11" s="22"/>
      <c r="M11" s="21"/>
      <c r="N11" s="8"/>
      <c r="O11" s="8"/>
      <c r="P11" s="8"/>
      <c r="Q11" s="8"/>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row>
    <row r="12" spans="1:89">
      <c r="A12" s="61">
        <v>44935</v>
      </c>
      <c r="B12" s="11"/>
      <c r="C12" s="11" t="s">
        <v>6</v>
      </c>
      <c r="D12" s="15"/>
      <c r="E12" s="11">
        <v>2140</v>
      </c>
      <c r="F12" s="11"/>
      <c r="G12" s="16">
        <f t="shared" si="2"/>
        <v>1.07</v>
      </c>
      <c r="H12" s="16"/>
      <c r="I12" s="56">
        <v>0</v>
      </c>
      <c r="J12" s="57">
        <f t="shared" si="1"/>
        <v>0</v>
      </c>
      <c r="K12" s="19"/>
      <c r="L12" s="22"/>
      <c r="M12" s="21"/>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row>
    <row r="13" spans="1:89">
      <c r="A13" s="61">
        <v>44935</v>
      </c>
      <c r="B13" s="11"/>
      <c r="C13" s="11" t="s">
        <v>8</v>
      </c>
      <c r="D13" s="16"/>
      <c r="E13" s="11">
        <v>5620</v>
      </c>
      <c r="F13" s="16"/>
      <c r="G13" s="16">
        <f t="shared" si="2"/>
        <v>2.81</v>
      </c>
      <c r="H13" s="16"/>
      <c r="I13" s="56">
        <v>-20</v>
      </c>
      <c r="J13" s="57">
        <f t="shared" si="1"/>
        <v>-56.2</v>
      </c>
      <c r="K13" s="19"/>
      <c r="L13" s="22"/>
      <c r="M13" s="21"/>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row>
    <row r="14" spans="1:89">
      <c r="A14" s="61">
        <v>44937</v>
      </c>
      <c r="B14" s="11"/>
      <c r="C14" s="11" t="s">
        <v>6</v>
      </c>
      <c r="D14" s="15"/>
      <c r="E14" s="11">
        <v>1480</v>
      </c>
      <c r="F14" s="11"/>
      <c r="G14" s="16">
        <f t="shared" si="2"/>
        <v>0.74</v>
      </c>
      <c r="H14" s="16"/>
      <c r="I14" s="56">
        <v>0</v>
      </c>
      <c r="J14" s="57">
        <f t="shared" si="1"/>
        <v>0</v>
      </c>
      <c r="K14" s="19"/>
      <c r="L14" s="22"/>
      <c r="M14" s="21"/>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row>
    <row r="15" spans="1:89">
      <c r="A15" s="61">
        <v>44938</v>
      </c>
      <c r="B15" s="11"/>
      <c r="C15" s="11" t="s">
        <v>7</v>
      </c>
      <c r="D15" s="15"/>
      <c r="E15" s="11">
        <v>3800</v>
      </c>
      <c r="F15" s="11"/>
      <c r="G15" s="16">
        <f>ROUND(E15/2240,4)</f>
        <v>1.6963999999999999</v>
      </c>
      <c r="H15" s="16"/>
      <c r="I15" s="56">
        <v>179.2</v>
      </c>
      <c r="J15" s="57">
        <f t="shared" si="1"/>
        <v>303.99487999999997</v>
      </c>
      <c r="K15" s="57"/>
      <c r="L15" s="22"/>
      <c r="M15" s="21"/>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row>
    <row r="16" spans="1:89">
      <c r="A16" s="61">
        <v>44939</v>
      </c>
      <c r="B16" s="11"/>
      <c r="C16" s="11" t="s">
        <v>9</v>
      </c>
      <c r="D16" s="16"/>
      <c r="E16" s="11">
        <v>858</v>
      </c>
      <c r="F16" s="16"/>
      <c r="G16" s="16">
        <f>ROUND(E16/2000,4)</f>
        <v>0.42899999999999999</v>
      </c>
      <c r="H16" s="16"/>
      <c r="I16" s="57">
        <f>0.58*2000</f>
        <v>1160</v>
      </c>
      <c r="J16" s="57">
        <f t="shared" si="1"/>
        <v>497.64</v>
      </c>
      <c r="K16" s="57"/>
      <c r="L16" s="22"/>
      <c r="M16" s="21"/>
      <c r="N16" s="8"/>
      <c r="O16" s="8"/>
      <c r="P16" s="8"/>
      <c r="Q16" s="8"/>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row>
    <row r="17" spans="1:89">
      <c r="A17" s="61">
        <v>44939</v>
      </c>
      <c r="B17" s="11"/>
      <c r="C17" s="11" t="s">
        <v>14</v>
      </c>
      <c r="D17" s="16"/>
      <c r="E17" s="11">
        <v>640</v>
      </c>
      <c r="F17" s="16"/>
      <c r="G17" s="16">
        <f t="shared" ref="G17:G28" si="3">ROUND(E17/2000,2)</f>
        <v>0.32</v>
      </c>
      <c r="H17" s="16"/>
      <c r="I17" s="56">
        <v>0</v>
      </c>
      <c r="J17" s="57">
        <f t="shared" si="1"/>
        <v>0</v>
      </c>
      <c r="K17" s="19"/>
      <c r="L17" s="22"/>
      <c r="M17" s="21"/>
      <c r="N17" s="8"/>
      <c r="O17" s="8"/>
      <c r="P17" s="8"/>
      <c r="Q17" s="8"/>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row>
    <row r="18" spans="1:89">
      <c r="A18" s="61">
        <v>44939</v>
      </c>
      <c r="B18" s="11"/>
      <c r="C18" s="11" t="s">
        <v>16</v>
      </c>
      <c r="D18" s="16"/>
      <c r="E18" s="11">
        <v>480</v>
      </c>
      <c r="F18" s="16"/>
      <c r="G18" s="16">
        <f t="shared" si="3"/>
        <v>0.24</v>
      </c>
      <c r="H18" s="16"/>
      <c r="I18" s="56">
        <v>0</v>
      </c>
      <c r="J18" s="57">
        <f t="shared" si="1"/>
        <v>0</v>
      </c>
      <c r="K18" s="19"/>
      <c r="L18" s="22"/>
      <c r="M18" s="21"/>
      <c r="N18" s="8"/>
      <c r="O18" s="8"/>
      <c r="P18" s="8"/>
      <c r="Q18" s="8"/>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row>
    <row r="19" spans="1:89">
      <c r="A19" s="61">
        <v>44939</v>
      </c>
      <c r="B19" s="11"/>
      <c r="C19" s="11" t="s">
        <v>14</v>
      </c>
      <c r="D19" s="16"/>
      <c r="E19" s="11">
        <v>340</v>
      </c>
      <c r="F19" s="16"/>
      <c r="G19" s="16">
        <f t="shared" si="3"/>
        <v>0.17</v>
      </c>
      <c r="H19" s="16"/>
      <c r="I19" s="56">
        <v>0</v>
      </c>
      <c r="J19" s="57">
        <f t="shared" si="1"/>
        <v>0</v>
      </c>
      <c r="K19" s="19"/>
      <c r="L19" s="22"/>
      <c r="M19" s="21"/>
      <c r="N19" s="8"/>
      <c r="O19" s="8"/>
      <c r="P19" s="8"/>
      <c r="Q19" s="8"/>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row>
    <row r="20" spans="1:89">
      <c r="A20" s="61">
        <v>44939</v>
      </c>
      <c r="B20" s="11"/>
      <c r="C20" s="11" t="s">
        <v>6</v>
      </c>
      <c r="D20" s="16"/>
      <c r="E20" s="11">
        <v>1220</v>
      </c>
      <c r="F20" s="16"/>
      <c r="G20" s="16">
        <f t="shared" si="3"/>
        <v>0.61</v>
      </c>
      <c r="H20" s="16"/>
      <c r="I20" s="57">
        <v>0</v>
      </c>
      <c r="J20" s="57">
        <f t="shared" si="1"/>
        <v>0</v>
      </c>
      <c r="K20" s="19"/>
      <c r="L20" s="22"/>
      <c r="M20" s="21"/>
      <c r="N20" s="8"/>
      <c r="O20" s="8"/>
      <c r="P20" s="8"/>
      <c r="Q20" s="8"/>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row>
    <row r="21" spans="1:89">
      <c r="A21" s="61">
        <v>44942</v>
      </c>
      <c r="B21" s="11"/>
      <c r="C21" s="11" t="s">
        <v>6</v>
      </c>
      <c r="D21" s="16"/>
      <c r="E21" s="11">
        <v>1880</v>
      </c>
      <c r="F21" s="16"/>
      <c r="G21" s="16">
        <f t="shared" si="3"/>
        <v>0.94</v>
      </c>
      <c r="H21" s="16"/>
      <c r="I21" s="56">
        <v>0</v>
      </c>
      <c r="J21" s="57">
        <f t="shared" si="1"/>
        <v>0</v>
      </c>
      <c r="K21" s="19"/>
      <c r="L21" s="22"/>
      <c r="M21" s="21"/>
      <c r="N21" s="8"/>
      <c r="O21" s="8"/>
      <c r="P21" s="8"/>
      <c r="Q21" s="8"/>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row>
    <row r="22" spans="1:89">
      <c r="A22" s="61">
        <v>44945</v>
      </c>
      <c r="B22" s="11"/>
      <c r="C22" s="11" t="s">
        <v>13</v>
      </c>
      <c r="D22" s="16"/>
      <c r="E22" s="11">
        <v>2560</v>
      </c>
      <c r="F22" s="16"/>
      <c r="G22" s="16">
        <f t="shared" si="3"/>
        <v>1.28</v>
      </c>
      <c r="H22" s="16"/>
      <c r="I22" s="56">
        <v>117.5</v>
      </c>
      <c r="J22" s="57">
        <f t="shared" si="1"/>
        <v>150.4</v>
      </c>
      <c r="K22" s="19"/>
      <c r="L22" s="22"/>
      <c r="M22" s="21"/>
      <c r="N22" s="8"/>
      <c r="O22" s="8"/>
      <c r="P22" s="8"/>
      <c r="Q22" s="8"/>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row>
    <row r="23" spans="1:89">
      <c r="A23" s="61">
        <v>44946</v>
      </c>
      <c r="B23" s="11"/>
      <c r="C23" s="11" t="s">
        <v>6</v>
      </c>
      <c r="D23" s="16"/>
      <c r="E23" s="11">
        <v>1820</v>
      </c>
      <c r="F23" s="16"/>
      <c r="G23" s="16">
        <f t="shared" si="3"/>
        <v>0.91</v>
      </c>
      <c r="H23" s="16"/>
      <c r="I23" s="56">
        <v>0</v>
      </c>
      <c r="J23" s="57">
        <f t="shared" si="1"/>
        <v>0</v>
      </c>
      <c r="K23" s="19"/>
      <c r="L23" s="22"/>
      <c r="M23" s="21"/>
      <c r="N23" s="8"/>
      <c r="O23" s="8"/>
      <c r="P23" s="8"/>
      <c r="Q23" s="8"/>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row>
    <row r="24" spans="1:89">
      <c r="A24" s="61">
        <v>44949</v>
      </c>
      <c r="B24" s="11"/>
      <c r="C24" s="11" t="s">
        <v>6</v>
      </c>
      <c r="D24" s="16"/>
      <c r="E24" s="11">
        <v>1540</v>
      </c>
      <c r="F24" s="16"/>
      <c r="G24" s="16">
        <f t="shared" si="3"/>
        <v>0.77</v>
      </c>
      <c r="H24" s="16"/>
      <c r="I24" s="56">
        <v>0</v>
      </c>
      <c r="J24" s="57">
        <f t="shared" si="1"/>
        <v>0</v>
      </c>
      <c r="K24" s="19"/>
      <c r="L24" s="22"/>
      <c r="M24" s="21"/>
      <c r="N24" s="8"/>
      <c r="O24" s="8"/>
      <c r="P24" s="8"/>
      <c r="Q24" s="8"/>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row>
    <row r="25" spans="1:89">
      <c r="A25" s="61">
        <v>44950</v>
      </c>
      <c r="B25" s="11"/>
      <c r="C25" s="11" t="s">
        <v>14</v>
      </c>
      <c r="D25" s="16"/>
      <c r="E25" s="11">
        <v>840</v>
      </c>
      <c r="F25" s="16"/>
      <c r="G25" s="16">
        <f t="shared" si="3"/>
        <v>0.42</v>
      </c>
      <c r="H25" s="16"/>
      <c r="I25" s="56">
        <v>0</v>
      </c>
      <c r="J25" s="57">
        <f t="shared" si="1"/>
        <v>0</v>
      </c>
      <c r="K25" s="19"/>
      <c r="L25" s="22"/>
      <c r="M25" s="21"/>
      <c r="N25" s="8"/>
      <c r="O25" s="8"/>
      <c r="P25" s="8"/>
      <c r="Q25" s="8"/>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row>
    <row r="26" spans="1:89">
      <c r="A26" s="61">
        <v>44950</v>
      </c>
      <c r="B26" s="11"/>
      <c r="C26" s="11" t="s">
        <v>11</v>
      </c>
      <c r="D26" s="16"/>
      <c r="E26" s="11">
        <v>380</v>
      </c>
      <c r="F26" s="16"/>
      <c r="G26" s="16">
        <f t="shared" si="3"/>
        <v>0.19</v>
      </c>
      <c r="H26" s="16"/>
      <c r="I26" s="56">
        <v>0</v>
      </c>
      <c r="J26" s="57">
        <f t="shared" si="1"/>
        <v>0</v>
      </c>
      <c r="K26" s="19"/>
      <c r="L26" s="22"/>
      <c r="M26" s="21"/>
      <c r="N26" s="8"/>
      <c r="O26" s="8"/>
      <c r="P26" s="8"/>
      <c r="Q26" s="8"/>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row>
    <row r="27" spans="1:89">
      <c r="A27" s="61">
        <v>44952</v>
      </c>
      <c r="B27" s="11"/>
      <c r="C27" s="11" t="s">
        <v>19</v>
      </c>
      <c r="D27" s="16"/>
      <c r="E27" s="11">
        <v>500</v>
      </c>
      <c r="F27" s="16"/>
      <c r="G27" s="16">
        <f t="shared" si="3"/>
        <v>0.25</v>
      </c>
      <c r="H27" s="16"/>
      <c r="I27" s="56">
        <v>0</v>
      </c>
      <c r="J27" s="57">
        <f t="shared" si="1"/>
        <v>0</v>
      </c>
      <c r="K27" s="19"/>
      <c r="L27" s="22"/>
      <c r="M27" s="21"/>
      <c r="N27" s="8"/>
      <c r="O27" s="8"/>
      <c r="P27" s="8"/>
      <c r="Q27" s="8"/>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row>
    <row r="28" spans="1:89">
      <c r="A28" s="61">
        <v>44953</v>
      </c>
      <c r="B28" s="11"/>
      <c r="C28" s="11" t="s">
        <v>6</v>
      </c>
      <c r="D28" s="16"/>
      <c r="E28" s="11">
        <v>1680</v>
      </c>
      <c r="F28" s="16"/>
      <c r="G28" s="16">
        <f t="shared" si="3"/>
        <v>0.84</v>
      </c>
      <c r="H28" s="16"/>
      <c r="I28" s="56">
        <v>0</v>
      </c>
      <c r="J28" s="57">
        <f t="shared" si="1"/>
        <v>0</v>
      </c>
      <c r="K28" s="19"/>
      <c r="L28" s="22"/>
      <c r="M28" s="21"/>
      <c r="N28" s="8"/>
      <c r="O28" s="8"/>
      <c r="P28" s="8"/>
      <c r="Q28" s="8"/>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row>
    <row r="29" spans="1:89">
      <c r="A29" s="61">
        <v>44953</v>
      </c>
      <c r="B29" s="11"/>
      <c r="C29" s="11" t="s">
        <v>5</v>
      </c>
      <c r="D29" s="16"/>
      <c r="E29" s="11">
        <v>5560</v>
      </c>
      <c r="F29" s="16"/>
      <c r="G29" s="16">
        <f>ROUND(E29/2240,4)</f>
        <v>2.4821</v>
      </c>
      <c r="H29" s="16"/>
      <c r="I29" s="56">
        <v>179.2</v>
      </c>
      <c r="J29" s="57">
        <f t="shared" si="1"/>
        <v>444.79231999999996</v>
      </c>
      <c r="K29" s="57"/>
      <c r="L29" s="22"/>
      <c r="M29" s="21"/>
      <c r="N29" s="8"/>
      <c r="O29" s="8"/>
      <c r="P29" s="8"/>
      <c r="Q29" s="8"/>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row>
    <row r="30" spans="1:89">
      <c r="A30" s="61">
        <v>44956</v>
      </c>
      <c r="B30" s="11"/>
      <c r="C30" s="11" t="s">
        <v>6</v>
      </c>
      <c r="D30" s="16"/>
      <c r="E30" s="11">
        <v>1500</v>
      </c>
      <c r="F30" s="16"/>
      <c r="G30" s="16">
        <f>ROUND(E30/2000,2)</f>
        <v>0.75</v>
      </c>
      <c r="H30" s="16"/>
      <c r="I30" s="56">
        <v>0</v>
      </c>
      <c r="J30" s="57">
        <f t="shared" si="1"/>
        <v>0</v>
      </c>
      <c r="K30" s="19"/>
      <c r="L30" s="22"/>
      <c r="M30" s="21"/>
      <c r="N30" s="8"/>
      <c r="O30" s="8"/>
      <c r="P30" s="8"/>
      <c r="Q30" s="8"/>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row>
    <row r="31" spans="1:89">
      <c r="A31" s="61">
        <v>44956</v>
      </c>
      <c r="B31" s="11"/>
      <c r="C31" s="11" t="s">
        <v>15</v>
      </c>
      <c r="D31" s="16"/>
      <c r="E31" s="11">
        <v>4740</v>
      </c>
      <c r="F31" s="16"/>
      <c r="G31" s="16">
        <f t="shared" ref="G31:G34" si="4">ROUND(E31/2000,2)</f>
        <v>2.37</v>
      </c>
      <c r="H31" s="16"/>
      <c r="I31" s="56">
        <v>70</v>
      </c>
      <c r="J31" s="57">
        <f t="shared" si="1"/>
        <v>165.9</v>
      </c>
      <c r="K31" s="19"/>
      <c r="L31" s="22"/>
      <c r="M31" s="21"/>
      <c r="N31" s="8"/>
      <c r="O31" s="8"/>
      <c r="P31" s="8"/>
      <c r="Q31" s="8"/>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row>
    <row r="32" spans="1:89">
      <c r="A32" s="54"/>
      <c r="B32" s="23"/>
      <c r="C32" s="23"/>
      <c r="D32" s="24"/>
      <c r="E32" s="23">
        <v>0</v>
      </c>
      <c r="F32" s="24"/>
      <c r="G32" s="16">
        <f t="shared" si="4"/>
        <v>0</v>
      </c>
      <c r="H32" s="24"/>
      <c r="I32" s="58">
        <v>0</v>
      </c>
      <c r="J32" s="57">
        <f t="shared" si="1"/>
        <v>0</v>
      </c>
      <c r="K32" s="19"/>
      <c r="L32" s="22"/>
      <c r="M32" s="21"/>
      <c r="N32" s="8"/>
      <c r="O32" s="8"/>
      <c r="P32" s="8"/>
      <c r="Q32" s="8"/>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row>
    <row r="33" spans="1:89">
      <c r="A33" s="54"/>
      <c r="B33" s="23"/>
      <c r="C33" s="23"/>
      <c r="D33" s="24"/>
      <c r="E33" s="23">
        <v>0</v>
      </c>
      <c r="F33" s="24"/>
      <c r="G33" s="16">
        <f t="shared" si="4"/>
        <v>0</v>
      </c>
      <c r="H33" s="24"/>
      <c r="I33" s="58">
        <v>0</v>
      </c>
      <c r="J33" s="57">
        <f t="shared" si="1"/>
        <v>0</v>
      </c>
      <c r="K33" s="19"/>
      <c r="L33" s="22"/>
      <c r="M33" s="21"/>
      <c r="N33" s="8"/>
      <c r="O33" s="8"/>
      <c r="P33" s="8"/>
      <c r="Q33" s="8"/>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row>
    <row r="34" spans="1:89">
      <c r="A34" s="54"/>
      <c r="B34" s="23"/>
      <c r="C34" s="23"/>
      <c r="D34" s="24"/>
      <c r="E34" s="23">
        <v>0</v>
      </c>
      <c r="F34" s="24"/>
      <c r="G34" s="16">
        <f t="shared" si="4"/>
        <v>0</v>
      </c>
      <c r="H34" s="24"/>
      <c r="I34" s="58">
        <v>0</v>
      </c>
      <c r="J34" s="57">
        <f t="shared" si="1"/>
        <v>0</v>
      </c>
      <c r="K34" s="19"/>
      <c r="L34" s="22"/>
      <c r="M34" s="21"/>
      <c r="N34" s="8"/>
      <c r="O34" s="8"/>
      <c r="P34" s="8"/>
      <c r="Q34" s="8"/>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row>
    <row r="35" spans="1:89">
      <c r="A35" s="54"/>
      <c r="B35" s="23"/>
      <c r="C35" s="23"/>
      <c r="D35" s="24"/>
      <c r="E35" s="23"/>
      <c r="F35" s="24"/>
      <c r="G35" s="16"/>
      <c r="H35" s="24"/>
      <c r="I35" s="58"/>
      <c r="J35" s="59"/>
      <c r="K35" s="55"/>
      <c r="L35" s="22"/>
      <c r="M35" s="21"/>
      <c r="N35" s="8"/>
      <c r="O35" s="8"/>
      <c r="P35" s="8"/>
      <c r="Q35" s="8"/>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row>
    <row r="36" spans="1:89" ht="16.5" thickBot="1">
      <c r="A36" s="44" t="s">
        <v>21</v>
      </c>
      <c r="B36" s="45"/>
      <c r="C36" s="45"/>
      <c r="D36" s="45"/>
      <c r="E36" s="45">
        <f>SUBTOTAL(109,JAN[POUNDS])</f>
        <v>57638</v>
      </c>
      <c r="F36" s="45"/>
      <c r="G36" s="46">
        <f>SUBTOTAL(109,JAN[TONS])</f>
        <v>27.950000000000006</v>
      </c>
      <c r="H36" s="45"/>
      <c r="I36" s="47"/>
      <c r="J36" s="60">
        <f>SUBTOTAL(109,JAN[REVENUE])</f>
        <v>2209.2521999999999</v>
      </c>
      <c r="K36" s="48"/>
      <c r="L36" s="25"/>
      <c r="M36" s="8"/>
      <c r="N36" s="8"/>
      <c r="O36" s="8"/>
      <c r="P36" s="8"/>
      <c r="Q36" s="8"/>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row>
    <row r="37" spans="1:89" ht="16.5" thickBot="1">
      <c r="A37" s="62"/>
      <c r="B37" s="63"/>
      <c r="C37" s="75"/>
      <c r="D37" s="63"/>
      <c r="E37" s="63"/>
      <c r="F37" s="63"/>
      <c r="G37" s="63"/>
      <c r="H37" s="63"/>
      <c r="I37" s="63"/>
      <c r="J37" s="63"/>
      <c r="K37" s="64"/>
      <c r="L37" s="8"/>
      <c r="M37" s="8"/>
      <c r="N37" s="8"/>
      <c r="O37" s="8"/>
      <c r="P37" s="8"/>
      <c r="Q37" s="8"/>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row>
    <row r="38" spans="1:89" s="52" customFormat="1">
      <c r="A38" s="49"/>
      <c r="B38" s="49"/>
      <c r="C38" s="76"/>
      <c r="D38" s="49"/>
      <c r="E38" s="49"/>
      <c r="F38" s="49"/>
      <c r="G38" s="49"/>
      <c r="H38" s="49"/>
      <c r="I38" s="49"/>
      <c r="J38" s="49"/>
      <c r="K38" s="49"/>
      <c r="L38" s="50"/>
      <c r="M38" s="50"/>
      <c r="N38" s="50"/>
      <c r="O38" s="50"/>
      <c r="P38" s="50"/>
      <c r="Q38" s="50"/>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row>
    <row r="39" spans="1:89">
      <c r="A39" s="3" t="s">
        <v>0</v>
      </c>
      <c r="B39" s="4" t="s">
        <v>22</v>
      </c>
      <c r="C39" s="73" t="s">
        <v>28</v>
      </c>
      <c r="D39" s="4" t="s">
        <v>23</v>
      </c>
      <c r="E39" s="5" t="s">
        <v>1</v>
      </c>
      <c r="F39" s="4" t="s">
        <v>24</v>
      </c>
      <c r="G39" s="6" t="s">
        <v>2</v>
      </c>
      <c r="H39" s="4" t="s">
        <v>25</v>
      </c>
      <c r="I39" s="5" t="s">
        <v>3</v>
      </c>
      <c r="J39" s="5" t="s">
        <v>4</v>
      </c>
      <c r="K39" s="7" t="s">
        <v>26</v>
      </c>
      <c r="L39" s="8"/>
      <c r="M39" s="8"/>
      <c r="N39" s="8"/>
      <c r="O39" s="8"/>
      <c r="P39" s="8"/>
      <c r="Q39" s="8"/>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row>
    <row r="40" spans="1:89">
      <c r="A40" s="10"/>
      <c r="B40" s="11"/>
      <c r="C40" s="74"/>
      <c r="D40" s="11"/>
      <c r="E40" s="12"/>
      <c r="F40" s="11"/>
      <c r="G40" s="13"/>
      <c r="H40" s="11"/>
      <c r="I40" s="12"/>
      <c r="J40" s="12"/>
      <c r="K40" s="14"/>
      <c r="L40" s="22"/>
      <c r="M40" s="21"/>
      <c r="N40" s="8"/>
      <c r="O40" s="8"/>
      <c r="P40" s="8"/>
      <c r="Q40" s="8"/>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row>
    <row r="41" spans="1:89">
      <c r="A41" s="61">
        <v>44959</v>
      </c>
      <c r="B41" s="11"/>
      <c r="C41" s="11" t="s">
        <v>6</v>
      </c>
      <c r="D41" s="15"/>
      <c r="E41" s="11">
        <v>1880</v>
      </c>
      <c r="F41" s="11"/>
      <c r="G41" s="16">
        <f>ROUND(E41/2000,2)</f>
        <v>0.94</v>
      </c>
      <c r="H41" s="16"/>
      <c r="I41" s="56">
        <v>0</v>
      </c>
      <c r="J41" s="57">
        <f>G41*I41</f>
        <v>0</v>
      </c>
      <c r="K41" s="19"/>
      <c r="L41" s="22"/>
      <c r="M41" s="21"/>
      <c r="N41" s="8"/>
      <c r="O41" s="8"/>
      <c r="P41" s="8"/>
      <c r="Q41" s="8"/>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row>
    <row r="42" spans="1:89">
      <c r="A42" s="61">
        <v>44959</v>
      </c>
      <c r="B42" s="11"/>
      <c r="C42" s="74" t="s">
        <v>18</v>
      </c>
      <c r="D42" s="15"/>
      <c r="E42" s="11">
        <v>5620</v>
      </c>
      <c r="F42" s="11"/>
      <c r="G42" s="16">
        <f t="shared" ref="G42:G45" si="5">ROUND(E42/2000,2)</f>
        <v>2.81</v>
      </c>
      <c r="H42" s="16"/>
      <c r="I42" s="56">
        <v>-40</v>
      </c>
      <c r="J42" s="57">
        <f t="shared" ref="J42:J71" si="6">G42*I42</f>
        <v>-112.4</v>
      </c>
      <c r="K42" s="19"/>
      <c r="L42" s="22"/>
      <c r="M42" s="21"/>
      <c r="N42" s="8"/>
      <c r="O42" s="8"/>
      <c r="P42" s="8"/>
      <c r="Q42" s="8"/>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row>
    <row r="43" spans="1:89">
      <c r="A43" s="61">
        <v>44960</v>
      </c>
      <c r="B43" s="11"/>
      <c r="C43" s="11" t="s">
        <v>14</v>
      </c>
      <c r="D43" s="11"/>
      <c r="E43" s="11">
        <v>800</v>
      </c>
      <c r="F43" s="11"/>
      <c r="G43" s="16">
        <f t="shared" si="5"/>
        <v>0.4</v>
      </c>
      <c r="H43" s="16"/>
      <c r="I43" s="56">
        <v>0</v>
      </c>
      <c r="J43" s="57">
        <f t="shared" si="6"/>
        <v>0</v>
      </c>
      <c r="K43" s="19"/>
      <c r="L43" s="22"/>
      <c r="M43" s="21"/>
      <c r="N43" s="8"/>
      <c r="O43" s="8"/>
      <c r="P43" s="8"/>
      <c r="Q43" s="8"/>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row>
    <row r="44" spans="1:89">
      <c r="A44" s="61">
        <v>44960</v>
      </c>
      <c r="B44" s="11"/>
      <c r="C44" s="11" t="s">
        <v>11</v>
      </c>
      <c r="D44" s="11"/>
      <c r="E44" s="11">
        <v>360</v>
      </c>
      <c r="F44" s="11"/>
      <c r="G44" s="16">
        <f t="shared" si="5"/>
        <v>0.18</v>
      </c>
      <c r="H44" s="16"/>
      <c r="I44" s="56">
        <v>0</v>
      </c>
      <c r="J44" s="57">
        <f t="shared" si="6"/>
        <v>0</v>
      </c>
      <c r="K44" s="19"/>
      <c r="L44" s="22"/>
      <c r="M44" s="21"/>
      <c r="N44" s="8"/>
      <c r="O44" s="8"/>
      <c r="P44" s="8"/>
      <c r="Q44" s="8"/>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row>
    <row r="45" spans="1:89">
      <c r="A45" s="61">
        <v>44963</v>
      </c>
      <c r="B45" s="11"/>
      <c r="C45" s="11" t="s">
        <v>6</v>
      </c>
      <c r="D45" s="15"/>
      <c r="E45" s="11">
        <v>1600</v>
      </c>
      <c r="F45" s="11"/>
      <c r="G45" s="16">
        <f t="shared" si="5"/>
        <v>0.8</v>
      </c>
      <c r="H45" s="16"/>
      <c r="I45" s="56">
        <v>0</v>
      </c>
      <c r="J45" s="57">
        <f t="shared" si="6"/>
        <v>0</v>
      </c>
      <c r="K45" s="19"/>
      <c r="L45" s="22"/>
      <c r="M45" s="21"/>
      <c r="N45" s="8"/>
      <c r="O45" s="8"/>
      <c r="P45" s="8"/>
      <c r="Q45" s="8"/>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row>
    <row r="46" spans="1:89">
      <c r="A46" s="61">
        <v>44963</v>
      </c>
      <c r="B46" s="11"/>
      <c r="C46" s="11" t="s">
        <v>16</v>
      </c>
      <c r="D46" s="11"/>
      <c r="E46" s="11">
        <v>460</v>
      </c>
      <c r="F46" s="11"/>
      <c r="G46" s="16">
        <f>ROUND(E46/2000,2)</f>
        <v>0.23</v>
      </c>
      <c r="H46" s="16"/>
      <c r="I46" s="56">
        <v>0</v>
      </c>
      <c r="J46" s="57">
        <f t="shared" si="6"/>
        <v>0</v>
      </c>
      <c r="K46" s="19"/>
      <c r="L46" s="22"/>
      <c r="M46" s="21"/>
      <c r="N46" s="8"/>
      <c r="O46" s="8"/>
      <c r="P46" s="8"/>
      <c r="Q46" s="8"/>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row>
    <row r="47" spans="1:89">
      <c r="A47" s="61">
        <v>44964</v>
      </c>
      <c r="B47" s="11"/>
      <c r="C47" s="11" t="s">
        <v>17</v>
      </c>
      <c r="D47" s="15"/>
      <c r="E47" s="11">
        <v>4980</v>
      </c>
      <c r="F47" s="11"/>
      <c r="G47" s="16">
        <f t="shared" ref="G47:G51" si="7">ROUND(E47/2000,2)</f>
        <v>2.4900000000000002</v>
      </c>
      <c r="H47" s="16"/>
      <c r="I47" s="56">
        <v>-40</v>
      </c>
      <c r="J47" s="57">
        <f t="shared" si="6"/>
        <v>-99.600000000000009</v>
      </c>
      <c r="K47" s="19"/>
      <c r="L47" s="22"/>
      <c r="M47" s="21"/>
      <c r="N47" s="8"/>
      <c r="O47" s="8"/>
      <c r="P47" s="8"/>
      <c r="Q47" s="8"/>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row>
    <row r="48" spans="1:89">
      <c r="A48" s="61">
        <v>44965</v>
      </c>
      <c r="B48" s="11"/>
      <c r="C48" s="11" t="s">
        <v>13</v>
      </c>
      <c r="D48" s="15"/>
      <c r="E48" s="11">
        <v>2060</v>
      </c>
      <c r="F48" s="11"/>
      <c r="G48" s="16">
        <f t="shared" si="7"/>
        <v>1.03</v>
      </c>
      <c r="H48" s="16"/>
      <c r="I48" s="56">
        <v>115</v>
      </c>
      <c r="J48" s="57">
        <f t="shared" si="6"/>
        <v>118.45</v>
      </c>
      <c r="K48" s="19"/>
      <c r="L48" s="22"/>
      <c r="M48" s="21"/>
      <c r="N48" s="8"/>
      <c r="O48" s="8"/>
      <c r="P48" s="8"/>
      <c r="Q48" s="8"/>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row>
    <row r="49" spans="1:89" hidden="1">
      <c r="A49" s="61">
        <v>44965</v>
      </c>
      <c r="B49" s="11"/>
      <c r="C49" s="11" t="s">
        <v>12</v>
      </c>
      <c r="D49" s="15"/>
      <c r="E49" s="11">
        <v>1980</v>
      </c>
      <c r="F49" s="11"/>
      <c r="G49" s="16">
        <f t="shared" si="7"/>
        <v>0.99</v>
      </c>
      <c r="H49" s="16"/>
      <c r="I49" s="56">
        <v>0</v>
      </c>
      <c r="J49" s="57">
        <f t="shared" si="6"/>
        <v>0</v>
      </c>
      <c r="K49" s="19"/>
      <c r="L49" s="22"/>
      <c r="M49" s="21"/>
      <c r="N49" s="8"/>
      <c r="O49" s="8"/>
      <c r="P49" s="8"/>
      <c r="Q49" s="8"/>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row>
    <row r="50" spans="1:89">
      <c r="A50" s="61">
        <v>44967</v>
      </c>
      <c r="B50" s="11"/>
      <c r="C50" s="11" t="s">
        <v>6</v>
      </c>
      <c r="D50" s="16"/>
      <c r="E50" s="11">
        <v>1760</v>
      </c>
      <c r="F50" s="16"/>
      <c r="G50" s="16">
        <f t="shared" si="7"/>
        <v>0.88</v>
      </c>
      <c r="H50" s="16"/>
      <c r="I50" s="56">
        <v>0</v>
      </c>
      <c r="J50" s="57">
        <f t="shared" si="6"/>
        <v>0</v>
      </c>
      <c r="K50" s="19"/>
      <c r="L50" s="22"/>
      <c r="M50" s="21"/>
      <c r="N50" s="8"/>
      <c r="O50" s="8"/>
      <c r="P50" s="8"/>
      <c r="Q50" s="8"/>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row>
    <row r="51" spans="1:89">
      <c r="A51" s="61">
        <v>44970</v>
      </c>
      <c r="B51" s="11"/>
      <c r="C51" s="11" t="s">
        <v>6</v>
      </c>
      <c r="D51" s="15"/>
      <c r="E51" s="11">
        <v>1480</v>
      </c>
      <c r="F51" s="11"/>
      <c r="G51" s="16">
        <f t="shared" si="7"/>
        <v>0.74</v>
      </c>
      <c r="H51" s="16"/>
      <c r="I51" s="56">
        <v>0</v>
      </c>
      <c r="J51" s="57">
        <f t="shared" si="6"/>
        <v>0</v>
      </c>
      <c r="K51" s="19"/>
      <c r="L51" s="22"/>
      <c r="M51" s="21"/>
      <c r="N51" s="8"/>
      <c r="O51" s="8"/>
      <c r="P51" s="8"/>
      <c r="Q51" s="8"/>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row>
    <row r="52" spans="1:89">
      <c r="A52" s="61">
        <v>44970</v>
      </c>
      <c r="B52" s="11"/>
      <c r="C52" s="11" t="s">
        <v>5</v>
      </c>
      <c r="D52" s="15"/>
      <c r="E52" s="11">
        <v>3320</v>
      </c>
      <c r="F52" s="11"/>
      <c r="G52" s="16">
        <f>ROUND(E52/2240,4)</f>
        <v>1.4821</v>
      </c>
      <c r="H52" s="16"/>
      <c r="I52" s="56">
        <v>207.2</v>
      </c>
      <c r="J52" s="57">
        <f t="shared" si="6"/>
        <v>307.09111999999999</v>
      </c>
      <c r="K52" s="19"/>
      <c r="L52" s="22"/>
      <c r="M52" s="21"/>
      <c r="N52" s="8"/>
      <c r="O52" s="8"/>
      <c r="P52" s="8"/>
      <c r="Q52" s="8"/>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row>
    <row r="53" spans="1:89">
      <c r="A53" s="61">
        <v>44971</v>
      </c>
      <c r="B53" s="11"/>
      <c r="C53" s="11" t="s">
        <v>14</v>
      </c>
      <c r="D53" s="16"/>
      <c r="E53" s="11">
        <v>800</v>
      </c>
      <c r="F53" s="16"/>
      <c r="G53" s="16">
        <f>ROUND(E53/2000,2)</f>
        <v>0.4</v>
      </c>
      <c r="H53" s="16"/>
      <c r="I53" s="57">
        <v>0</v>
      </c>
      <c r="J53" s="57">
        <f t="shared" si="6"/>
        <v>0</v>
      </c>
      <c r="K53" s="19"/>
      <c r="L53" s="22"/>
      <c r="M53" s="21"/>
      <c r="N53" s="8"/>
      <c r="O53" s="8"/>
      <c r="P53" s="8"/>
      <c r="Q53" s="8"/>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row>
    <row r="54" spans="1:89">
      <c r="A54" s="61">
        <v>44971</v>
      </c>
      <c r="B54" s="11"/>
      <c r="C54" s="11" t="s">
        <v>11</v>
      </c>
      <c r="D54" s="16"/>
      <c r="E54" s="11">
        <v>400</v>
      </c>
      <c r="F54" s="16"/>
      <c r="G54" s="16">
        <f t="shared" ref="G54:G66" si="8">ROUND(E54/2000,2)</f>
        <v>0.2</v>
      </c>
      <c r="H54" s="16"/>
      <c r="I54" s="56">
        <v>0</v>
      </c>
      <c r="J54" s="57">
        <f t="shared" si="6"/>
        <v>0</v>
      </c>
      <c r="K54" s="19"/>
      <c r="L54" s="22"/>
      <c r="M54" s="21"/>
      <c r="N54" s="8"/>
      <c r="O54" s="8"/>
      <c r="P54" s="8"/>
      <c r="Q54" s="8"/>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row>
    <row r="55" spans="1:89">
      <c r="A55" s="61">
        <v>44972</v>
      </c>
      <c r="B55" s="11"/>
      <c r="C55" s="11" t="s">
        <v>6</v>
      </c>
      <c r="D55" s="16"/>
      <c r="E55" s="11">
        <v>1360</v>
      </c>
      <c r="F55" s="16"/>
      <c r="G55" s="16">
        <f t="shared" si="8"/>
        <v>0.68</v>
      </c>
      <c r="H55" s="16"/>
      <c r="I55" s="56">
        <v>0</v>
      </c>
      <c r="J55" s="57">
        <f t="shared" si="6"/>
        <v>0</v>
      </c>
      <c r="K55" s="19"/>
      <c r="L55" s="22"/>
      <c r="M55" s="21"/>
      <c r="N55" s="8"/>
      <c r="O55" s="8"/>
      <c r="P55" s="8"/>
      <c r="Q55" s="8"/>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row>
    <row r="56" spans="1:89">
      <c r="A56" s="61">
        <v>44973</v>
      </c>
      <c r="B56" s="11"/>
      <c r="C56" s="11" t="s">
        <v>8</v>
      </c>
      <c r="D56" s="16"/>
      <c r="E56" s="11">
        <v>5420</v>
      </c>
      <c r="F56" s="16"/>
      <c r="G56" s="16">
        <f t="shared" si="8"/>
        <v>2.71</v>
      </c>
      <c r="H56" s="16"/>
      <c r="I56" s="56">
        <v>-20</v>
      </c>
      <c r="J56" s="57">
        <f t="shared" si="6"/>
        <v>-54.2</v>
      </c>
      <c r="K56" s="19"/>
      <c r="L56" s="22"/>
      <c r="M56" s="21"/>
      <c r="N56" s="8"/>
      <c r="O56" s="8"/>
      <c r="P56" s="8"/>
      <c r="Q56" s="8"/>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row>
    <row r="57" spans="1:89">
      <c r="A57" s="61">
        <v>44977</v>
      </c>
      <c r="B57" s="11"/>
      <c r="C57" s="11" t="s">
        <v>6</v>
      </c>
      <c r="D57" s="16"/>
      <c r="E57" s="11">
        <v>1700</v>
      </c>
      <c r="F57" s="16"/>
      <c r="G57" s="16">
        <f t="shared" si="8"/>
        <v>0.85</v>
      </c>
      <c r="H57" s="16"/>
      <c r="I57" s="57">
        <v>0</v>
      </c>
      <c r="J57" s="57">
        <f t="shared" si="6"/>
        <v>0</v>
      </c>
      <c r="K57" s="19"/>
      <c r="L57" s="22"/>
      <c r="M57" s="21"/>
      <c r="N57" s="8"/>
      <c r="O57" s="8"/>
      <c r="P57" s="8"/>
      <c r="Q57" s="8"/>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row>
    <row r="58" spans="1:89">
      <c r="A58" s="61">
        <v>44980</v>
      </c>
      <c r="B58" s="11"/>
      <c r="C58" s="11" t="s">
        <v>6</v>
      </c>
      <c r="D58" s="16"/>
      <c r="E58" s="11">
        <v>1720</v>
      </c>
      <c r="F58" s="16"/>
      <c r="G58" s="16">
        <f t="shared" si="8"/>
        <v>0.86</v>
      </c>
      <c r="H58" s="16"/>
      <c r="I58" s="56">
        <v>0</v>
      </c>
      <c r="J58" s="57">
        <f t="shared" si="6"/>
        <v>0</v>
      </c>
      <c r="K58" s="19"/>
      <c r="L58" s="22"/>
      <c r="M58" s="21"/>
      <c r="N58" s="8"/>
      <c r="O58" s="8"/>
      <c r="P58" s="8"/>
      <c r="Q58" s="8"/>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row>
    <row r="59" spans="1:89">
      <c r="A59" s="61">
        <v>44981</v>
      </c>
      <c r="B59" s="11"/>
      <c r="C59" s="11" t="s">
        <v>16</v>
      </c>
      <c r="D59" s="16"/>
      <c r="E59" s="11">
        <v>460</v>
      </c>
      <c r="F59" s="16"/>
      <c r="G59" s="16">
        <f t="shared" si="8"/>
        <v>0.23</v>
      </c>
      <c r="H59" s="16"/>
      <c r="I59" s="56">
        <v>0</v>
      </c>
      <c r="J59" s="57">
        <f t="shared" si="6"/>
        <v>0</v>
      </c>
      <c r="K59" s="19"/>
      <c r="L59" s="22"/>
      <c r="M59" s="21"/>
      <c r="N59" s="8"/>
      <c r="O59" s="8"/>
      <c r="P59" s="8"/>
      <c r="Q59" s="8"/>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row>
    <row r="60" spans="1:89">
      <c r="A60" s="61">
        <v>44981</v>
      </c>
      <c r="B60" s="11"/>
      <c r="C60" s="11" t="s">
        <v>11</v>
      </c>
      <c r="D60" s="16"/>
      <c r="E60" s="11">
        <v>460</v>
      </c>
      <c r="F60" s="16"/>
      <c r="G60" s="16">
        <f t="shared" si="8"/>
        <v>0.23</v>
      </c>
      <c r="H60" s="16"/>
      <c r="I60" s="56">
        <v>0</v>
      </c>
      <c r="J60" s="57">
        <f t="shared" si="6"/>
        <v>0</v>
      </c>
      <c r="K60" s="19"/>
      <c r="L60" s="22"/>
      <c r="M60" s="21"/>
      <c r="N60" s="8"/>
      <c r="O60" s="8"/>
      <c r="P60" s="8"/>
      <c r="Q60" s="8"/>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row>
    <row r="61" spans="1:89">
      <c r="A61" s="61">
        <v>44981</v>
      </c>
      <c r="B61" s="11"/>
      <c r="C61" s="11" t="s">
        <v>14</v>
      </c>
      <c r="D61" s="16"/>
      <c r="E61" s="11">
        <v>780</v>
      </c>
      <c r="F61" s="16"/>
      <c r="G61" s="16">
        <f t="shared" si="8"/>
        <v>0.39</v>
      </c>
      <c r="H61" s="16"/>
      <c r="I61" s="56">
        <v>0</v>
      </c>
      <c r="J61" s="57">
        <f t="shared" si="6"/>
        <v>0</v>
      </c>
      <c r="K61" s="19"/>
      <c r="L61" s="22"/>
      <c r="M61" s="21"/>
      <c r="N61" s="8"/>
      <c r="O61" s="8"/>
      <c r="P61" s="8"/>
      <c r="Q61" s="8"/>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row>
    <row r="62" spans="1:89">
      <c r="A62" s="61">
        <v>44984</v>
      </c>
      <c r="B62" s="11"/>
      <c r="C62" s="11" t="s">
        <v>6</v>
      </c>
      <c r="D62" s="16"/>
      <c r="E62" s="11">
        <v>2120</v>
      </c>
      <c r="F62" s="16"/>
      <c r="G62" s="16">
        <f t="shared" si="8"/>
        <v>1.06</v>
      </c>
      <c r="H62" s="16"/>
      <c r="I62" s="56">
        <v>0</v>
      </c>
      <c r="J62" s="57">
        <f t="shared" si="6"/>
        <v>0</v>
      </c>
      <c r="K62" s="19"/>
      <c r="L62" s="22"/>
      <c r="M62" s="21"/>
      <c r="N62" s="8"/>
      <c r="O62" s="8"/>
      <c r="P62" s="8"/>
      <c r="Q62" s="8"/>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row>
    <row r="63" spans="1:89">
      <c r="A63" s="61">
        <v>44985</v>
      </c>
      <c r="B63" s="11"/>
      <c r="C63" s="11" t="s">
        <v>13</v>
      </c>
      <c r="D63" s="16"/>
      <c r="E63" s="11">
        <v>1780</v>
      </c>
      <c r="F63" s="16"/>
      <c r="G63" s="16">
        <f t="shared" si="8"/>
        <v>0.89</v>
      </c>
      <c r="H63" s="16"/>
      <c r="I63" s="56">
        <v>115</v>
      </c>
      <c r="J63" s="57">
        <f t="shared" si="6"/>
        <v>102.35000000000001</v>
      </c>
      <c r="K63" s="19"/>
      <c r="L63" s="22"/>
      <c r="M63" s="21"/>
      <c r="N63" s="8"/>
      <c r="O63" s="8"/>
      <c r="P63" s="8"/>
      <c r="Q63" s="8"/>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row>
    <row r="64" spans="1:89">
      <c r="A64" s="61">
        <v>44984</v>
      </c>
      <c r="B64" s="11"/>
      <c r="C64" s="11"/>
      <c r="D64" s="16"/>
      <c r="E64" s="11">
        <v>0</v>
      </c>
      <c r="F64" s="16"/>
      <c r="G64" s="16">
        <f t="shared" si="8"/>
        <v>0</v>
      </c>
      <c r="H64" s="16"/>
      <c r="I64" s="56">
        <v>0</v>
      </c>
      <c r="J64" s="57">
        <f t="shared" si="6"/>
        <v>0</v>
      </c>
      <c r="K64" s="19"/>
      <c r="L64" s="22"/>
      <c r="M64" s="21"/>
      <c r="N64" s="8"/>
      <c r="O64" s="8"/>
      <c r="P64" s="8"/>
      <c r="Q64" s="8"/>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row>
    <row r="65" spans="1:89">
      <c r="A65" s="61">
        <v>44982</v>
      </c>
      <c r="B65" s="11"/>
      <c r="C65" s="11"/>
      <c r="D65" s="16"/>
      <c r="E65" s="11">
        <v>0</v>
      </c>
      <c r="F65" s="16"/>
      <c r="G65" s="16">
        <f t="shared" si="8"/>
        <v>0</v>
      </c>
      <c r="H65" s="16"/>
      <c r="I65" s="56">
        <v>0</v>
      </c>
      <c r="J65" s="57">
        <f t="shared" si="6"/>
        <v>0</v>
      </c>
      <c r="K65" s="19"/>
      <c r="L65" s="22"/>
      <c r="M65" s="21"/>
      <c r="N65" s="8"/>
      <c r="O65" s="8"/>
      <c r="P65" s="8"/>
      <c r="Q65" s="8"/>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row>
    <row r="66" spans="1:89">
      <c r="A66" s="61">
        <v>44983</v>
      </c>
      <c r="B66" s="11"/>
      <c r="C66" s="11"/>
      <c r="D66" s="16"/>
      <c r="E66" s="11">
        <v>0</v>
      </c>
      <c r="F66" s="16"/>
      <c r="G66" s="16">
        <f t="shared" si="8"/>
        <v>0</v>
      </c>
      <c r="H66" s="16"/>
      <c r="I66" s="56">
        <v>0</v>
      </c>
      <c r="J66" s="57">
        <f t="shared" si="6"/>
        <v>0</v>
      </c>
      <c r="K66" s="19"/>
      <c r="L66" s="8"/>
      <c r="M66" s="34"/>
      <c r="N66" s="8"/>
      <c r="O66" s="8"/>
      <c r="P66" s="8"/>
      <c r="Q66" s="8"/>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row>
    <row r="67" spans="1:89">
      <c r="A67" s="61">
        <v>44984</v>
      </c>
      <c r="B67" s="11"/>
      <c r="C67" s="11"/>
      <c r="D67" s="16"/>
      <c r="E67" s="11">
        <v>0</v>
      </c>
      <c r="F67" s="16"/>
      <c r="G67" s="16">
        <f>ROUND(E67/2000,2)</f>
        <v>0</v>
      </c>
      <c r="H67" s="16"/>
      <c r="I67" s="56">
        <v>0</v>
      </c>
      <c r="J67" s="57">
        <f t="shared" si="6"/>
        <v>0</v>
      </c>
      <c r="K67" s="19"/>
      <c r="L67" s="8"/>
      <c r="M67" s="8"/>
      <c r="N67" s="8"/>
      <c r="O67" s="8"/>
      <c r="P67" s="8"/>
      <c r="Q67" s="8"/>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row>
    <row r="68" spans="1:89">
      <c r="A68" s="61">
        <v>44985</v>
      </c>
      <c r="B68" s="11"/>
      <c r="C68" s="11"/>
      <c r="D68" s="16"/>
      <c r="E68" s="11">
        <v>0</v>
      </c>
      <c r="F68" s="16"/>
      <c r="G68" s="16">
        <f t="shared" ref="G68:G71" si="9">ROUND(E68/2000,2)</f>
        <v>0</v>
      </c>
      <c r="H68" s="16"/>
      <c r="I68" s="56">
        <v>0</v>
      </c>
      <c r="J68" s="57">
        <f t="shared" si="6"/>
        <v>0</v>
      </c>
      <c r="K68" s="19"/>
      <c r="L68" s="8"/>
      <c r="M68" s="8"/>
      <c r="N68" s="8"/>
      <c r="O68" s="8"/>
      <c r="P68" s="8"/>
      <c r="Q68" s="8"/>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row>
    <row r="69" spans="1:89">
      <c r="A69" s="54"/>
      <c r="B69" s="23"/>
      <c r="C69" s="23"/>
      <c r="D69" s="24"/>
      <c r="E69" s="23">
        <v>0</v>
      </c>
      <c r="F69" s="24"/>
      <c r="G69" s="16">
        <f t="shared" si="9"/>
        <v>0</v>
      </c>
      <c r="H69" s="24"/>
      <c r="I69" s="58">
        <v>0</v>
      </c>
      <c r="J69" s="57">
        <f t="shared" si="6"/>
        <v>0</v>
      </c>
      <c r="K69" s="19"/>
      <c r="L69" s="8"/>
      <c r="M69" s="8"/>
      <c r="N69" s="8"/>
      <c r="O69" s="8"/>
      <c r="P69" s="8"/>
      <c r="Q69" s="8"/>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row>
    <row r="70" spans="1:89">
      <c r="A70" s="54"/>
      <c r="B70" s="23"/>
      <c r="C70" s="23"/>
      <c r="D70" s="24"/>
      <c r="E70" s="23">
        <v>0</v>
      </c>
      <c r="F70" s="24"/>
      <c r="G70" s="16">
        <f t="shared" si="9"/>
        <v>0</v>
      </c>
      <c r="H70" s="24"/>
      <c r="I70" s="58">
        <v>0</v>
      </c>
      <c r="J70" s="57">
        <f t="shared" si="6"/>
        <v>0</v>
      </c>
      <c r="K70" s="19"/>
      <c r="L70" s="22"/>
      <c r="M70" s="21"/>
      <c r="N70" s="8"/>
      <c r="O70" s="8"/>
      <c r="P70" s="8"/>
      <c r="Q70" s="8"/>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row>
    <row r="71" spans="1:89">
      <c r="A71" s="54"/>
      <c r="B71" s="23"/>
      <c r="C71" s="23"/>
      <c r="D71" s="24"/>
      <c r="E71" s="23">
        <v>0</v>
      </c>
      <c r="F71" s="24"/>
      <c r="G71" s="16">
        <f t="shared" si="9"/>
        <v>0</v>
      </c>
      <c r="H71" s="24"/>
      <c r="I71" s="58">
        <v>0</v>
      </c>
      <c r="J71" s="57">
        <f t="shared" si="6"/>
        <v>0</v>
      </c>
      <c r="K71" s="19"/>
      <c r="L71" s="22"/>
      <c r="M71" s="21"/>
      <c r="N71" s="8"/>
      <c r="O71" s="8"/>
      <c r="P71" s="8"/>
      <c r="Q71" s="8"/>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row>
    <row r="72" spans="1:89">
      <c r="A72" s="54"/>
      <c r="B72" s="23"/>
      <c r="C72" s="23"/>
      <c r="D72" s="24"/>
      <c r="E72" s="23"/>
      <c r="F72" s="24"/>
      <c r="G72" s="16"/>
      <c r="H72" s="24"/>
      <c r="I72" s="58"/>
      <c r="J72" s="59"/>
      <c r="K72" s="55"/>
      <c r="L72" s="22"/>
      <c r="M72" s="21"/>
      <c r="N72" s="8"/>
      <c r="O72" s="8"/>
      <c r="P72" s="8"/>
      <c r="Q72" s="8"/>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row>
    <row r="73" spans="1:89" ht="16.5" thickBot="1">
      <c r="A73" s="44" t="s">
        <v>21</v>
      </c>
      <c r="B73" s="45"/>
      <c r="C73" s="45"/>
      <c r="D73" s="45"/>
      <c r="E73" s="45">
        <f>SUBTOTAL(109,FEB[POUNDS])</f>
        <v>41320</v>
      </c>
      <c r="F73" s="45"/>
      <c r="G73" s="46">
        <f>SUBTOTAL(109,FEB[TONS])</f>
        <v>20.482100000000003</v>
      </c>
      <c r="H73" s="45"/>
      <c r="I73" s="47"/>
      <c r="J73" s="60">
        <f>SUBTOTAL(109,FEB[REVENUE])</f>
        <v>261.69112000000001</v>
      </c>
      <c r="K73" s="48"/>
      <c r="L73" s="22"/>
      <c r="M73" s="21"/>
      <c r="N73" s="8"/>
      <c r="O73" s="8"/>
      <c r="P73" s="8"/>
      <c r="Q73" s="8"/>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row>
    <row r="74" spans="1:89" ht="16.5" thickBot="1">
      <c r="A74" s="62"/>
      <c r="B74" s="63"/>
      <c r="C74" s="75"/>
      <c r="D74" s="63"/>
      <c r="E74" s="63"/>
      <c r="F74" s="63"/>
      <c r="G74" s="63"/>
      <c r="H74" s="63"/>
      <c r="I74" s="63"/>
      <c r="J74" s="63"/>
      <c r="K74" s="64"/>
      <c r="L74" s="22"/>
      <c r="M74" s="21"/>
      <c r="N74" s="8"/>
      <c r="O74" s="8"/>
      <c r="P74" s="8"/>
      <c r="Q74" s="8"/>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row>
    <row r="75" spans="1:89">
      <c r="A75" s="27"/>
      <c r="B75" s="26"/>
      <c r="C75" s="30"/>
      <c r="D75" s="28"/>
      <c r="E75" s="26"/>
      <c r="F75" s="28"/>
      <c r="G75" s="31"/>
      <c r="H75" s="28"/>
      <c r="I75" s="32"/>
      <c r="J75" s="33"/>
      <c r="K75" s="29"/>
      <c r="L75" s="22"/>
      <c r="M75" s="21"/>
      <c r="N75" s="8"/>
      <c r="O75" s="8"/>
      <c r="P75" s="8"/>
      <c r="Q75" s="8"/>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row>
    <row r="76" spans="1:89">
      <c r="A76" s="3" t="s">
        <v>0</v>
      </c>
      <c r="B76" s="4" t="s">
        <v>22</v>
      </c>
      <c r="C76" s="73" t="s">
        <v>29</v>
      </c>
      <c r="D76" s="4" t="s">
        <v>23</v>
      </c>
      <c r="E76" s="5" t="s">
        <v>1</v>
      </c>
      <c r="F76" s="4" t="s">
        <v>24</v>
      </c>
      <c r="G76" s="6" t="s">
        <v>2</v>
      </c>
      <c r="H76" s="4" t="s">
        <v>25</v>
      </c>
      <c r="I76" s="5" t="s">
        <v>3</v>
      </c>
      <c r="J76" s="5" t="s">
        <v>4</v>
      </c>
      <c r="K76" s="7" t="s">
        <v>26</v>
      </c>
      <c r="L76" s="22"/>
      <c r="M76" s="21"/>
      <c r="N76" s="8"/>
      <c r="O76" s="8"/>
      <c r="P76" s="8"/>
      <c r="Q76" s="8"/>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row>
    <row r="77" spans="1:89">
      <c r="A77" s="10"/>
      <c r="B77" s="11"/>
      <c r="C77" s="74"/>
      <c r="D77" s="11"/>
      <c r="E77" s="12"/>
      <c r="F77" s="11"/>
      <c r="G77" s="13"/>
      <c r="H77" s="11"/>
      <c r="I77" s="12"/>
      <c r="J77" s="12"/>
      <c r="K77" s="14"/>
      <c r="L77" s="22"/>
      <c r="M77" s="21"/>
      <c r="N77" s="8"/>
      <c r="O77" s="8"/>
      <c r="P77" s="8"/>
      <c r="Q77" s="8"/>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row>
    <row r="78" spans="1:89">
      <c r="A78" s="61">
        <v>44988</v>
      </c>
      <c r="B78" s="11"/>
      <c r="C78" s="11" t="s">
        <v>6</v>
      </c>
      <c r="D78" s="15"/>
      <c r="E78" s="11">
        <v>1760</v>
      </c>
      <c r="F78" s="11"/>
      <c r="G78" s="16">
        <f>ROUND(E78/2000,2)</f>
        <v>0.88</v>
      </c>
      <c r="H78" s="16"/>
      <c r="I78" s="56">
        <v>0</v>
      </c>
      <c r="J78" s="57">
        <f>G78*I78</f>
        <v>0</v>
      </c>
      <c r="K78" s="19"/>
      <c r="L78" s="22"/>
      <c r="M78" s="21"/>
      <c r="N78" s="8"/>
      <c r="O78" s="8"/>
      <c r="P78" s="8"/>
      <c r="Q78" s="8"/>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row>
    <row r="79" spans="1:89">
      <c r="A79" s="61">
        <v>44991</v>
      </c>
      <c r="B79" s="11"/>
      <c r="C79" s="74" t="s">
        <v>6</v>
      </c>
      <c r="D79" s="15"/>
      <c r="E79" s="11">
        <v>1100</v>
      </c>
      <c r="F79" s="11"/>
      <c r="G79" s="16">
        <f t="shared" ref="G79:G82" si="10">ROUND(E79/2000,2)</f>
        <v>0.55000000000000004</v>
      </c>
      <c r="H79" s="16"/>
      <c r="I79" s="56">
        <v>0</v>
      </c>
      <c r="J79" s="57">
        <f t="shared" ref="J79:J108" si="11">G79*I79</f>
        <v>0</v>
      </c>
      <c r="K79" s="19"/>
      <c r="L79" s="22"/>
      <c r="M79" s="21"/>
      <c r="N79" s="8"/>
      <c r="O79" s="8"/>
      <c r="P79" s="8"/>
      <c r="Q79" s="8"/>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row>
    <row r="80" spans="1:89">
      <c r="A80" s="61">
        <v>44994</v>
      </c>
      <c r="B80" s="11"/>
      <c r="C80" s="11" t="s">
        <v>14</v>
      </c>
      <c r="D80" s="11"/>
      <c r="E80" s="11">
        <v>960</v>
      </c>
      <c r="F80" s="11"/>
      <c r="G80" s="16">
        <f t="shared" si="10"/>
        <v>0.48</v>
      </c>
      <c r="H80" s="16"/>
      <c r="I80" s="56">
        <v>0</v>
      </c>
      <c r="J80" s="57">
        <f t="shared" si="11"/>
        <v>0</v>
      </c>
      <c r="K80" s="19"/>
      <c r="L80" s="22"/>
      <c r="M80" s="21"/>
      <c r="N80" s="8"/>
      <c r="O80" s="8"/>
      <c r="P80" s="8"/>
      <c r="Q80" s="8"/>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row>
    <row r="81" spans="1:89">
      <c r="A81" s="61">
        <v>44994</v>
      </c>
      <c r="B81" s="11"/>
      <c r="C81" s="11" t="s">
        <v>11</v>
      </c>
      <c r="D81" s="11"/>
      <c r="E81" s="11">
        <v>440</v>
      </c>
      <c r="F81" s="11"/>
      <c r="G81" s="16">
        <f t="shared" si="10"/>
        <v>0.22</v>
      </c>
      <c r="H81" s="16"/>
      <c r="I81" s="56">
        <v>0</v>
      </c>
      <c r="J81" s="57">
        <f t="shared" si="11"/>
        <v>0</v>
      </c>
      <c r="K81" s="19"/>
      <c r="L81" s="22"/>
      <c r="M81" s="21"/>
      <c r="N81" s="8"/>
      <c r="O81" s="8"/>
      <c r="P81" s="8"/>
      <c r="Q81" s="8"/>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row>
    <row r="82" spans="1:89">
      <c r="A82" s="61">
        <v>44994</v>
      </c>
      <c r="B82" s="11"/>
      <c r="C82" s="11" t="s">
        <v>6</v>
      </c>
      <c r="D82" s="15"/>
      <c r="E82" s="11">
        <v>1040</v>
      </c>
      <c r="F82" s="11"/>
      <c r="G82" s="16">
        <f t="shared" si="10"/>
        <v>0.52</v>
      </c>
      <c r="H82" s="16"/>
      <c r="I82" s="56">
        <v>0</v>
      </c>
      <c r="J82" s="57">
        <f t="shared" si="11"/>
        <v>0</v>
      </c>
      <c r="K82" s="19"/>
      <c r="L82" s="22"/>
      <c r="M82" s="21"/>
      <c r="N82" s="8"/>
      <c r="O82" s="8"/>
      <c r="P82" s="8"/>
      <c r="Q82" s="8"/>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row>
    <row r="83" spans="1:89">
      <c r="A83" s="61">
        <v>44994</v>
      </c>
      <c r="B83" s="11"/>
      <c r="C83" s="11" t="s">
        <v>5</v>
      </c>
      <c r="D83" s="11"/>
      <c r="E83" s="11">
        <v>6380</v>
      </c>
      <c r="F83" s="11"/>
      <c r="G83" s="16">
        <f>ROUND(E83/2240,4)</f>
        <v>2.8481999999999998</v>
      </c>
      <c r="H83" s="16"/>
      <c r="I83" s="56">
        <v>229.6</v>
      </c>
      <c r="J83" s="57">
        <f t="shared" si="11"/>
        <v>653.94671999999991</v>
      </c>
      <c r="K83" s="19"/>
      <c r="L83" s="22"/>
      <c r="M83" s="21"/>
      <c r="N83" s="8"/>
      <c r="O83" s="8"/>
      <c r="P83" s="8"/>
      <c r="Q83" s="8"/>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row>
    <row r="84" spans="1:89">
      <c r="A84" s="61">
        <v>44998</v>
      </c>
      <c r="B84" s="11"/>
      <c r="C84" s="11" t="s">
        <v>6</v>
      </c>
      <c r="D84" s="15"/>
      <c r="E84" s="11">
        <v>1380</v>
      </c>
      <c r="F84" s="11"/>
      <c r="G84" s="16">
        <f t="shared" ref="G84:G88" si="12">ROUND(E84/2000,2)</f>
        <v>0.69</v>
      </c>
      <c r="H84" s="16"/>
      <c r="I84" s="56">
        <v>0</v>
      </c>
      <c r="J84" s="57">
        <f t="shared" si="11"/>
        <v>0</v>
      </c>
      <c r="K84" s="19"/>
      <c r="L84" s="22"/>
      <c r="M84" s="21"/>
      <c r="N84" s="8"/>
      <c r="O84" s="8"/>
      <c r="P84" s="8"/>
      <c r="Q84" s="8"/>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row>
    <row r="85" spans="1:89">
      <c r="A85" s="61">
        <v>45001</v>
      </c>
      <c r="B85" s="11"/>
      <c r="C85" s="11" t="s">
        <v>6</v>
      </c>
      <c r="D85" s="15"/>
      <c r="E85" s="11">
        <v>1320</v>
      </c>
      <c r="F85" s="11"/>
      <c r="G85" s="16">
        <f t="shared" si="12"/>
        <v>0.66</v>
      </c>
      <c r="H85" s="16"/>
      <c r="I85" s="56">
        <v>0</v>
      </c>
      <c r="J85" s="57">
        <f t="shared" si="11"/>
        <v>0</v>
      </c>
      <c r="K85" s="19"/>
      <c r="L85" s="22"/>
      <c r="M85" s="21"/>
      <c r="N85" s="8"/>
      <c r="O85" s="8"/>
      <c r="P85" s="8"/>
      <c r="Q85" s="8"/>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row>
    <row r="86" spans="1:89">
      <c r="A86" s="61">
        <v>45001</v>
      </c>
      <c r="B86" s="11"/>
      <c r="C86" s="11" t="s">
        <v>12</v>
      </c>
      <c r="D86" s="15"/>
      <c r="E86" s="11">
        <v>2140</v>
      </c>
      <c r="F86" s="11"/>
      <c r="G86" s="16">
        <f t="shared" si="12"/>
        <v>1.07</v>
      </c>
      <c r="H86" s="16"/>
      <c r="I86" s="56">
        <v>0</v>
      </c>
      <c r="J86" s="57">
        <f t="shared" si="11"/>
        <v>0</v>
      </c>
      <c r="K86" s="19"/>
      <c r="L86" s="22"/>
      <c r="M86" s="21"/>
      <c r="N86" s="8"/>
      <c r="O86" s="8"/>
      <c r="P86" s="8"/>
      <c r="Q86" s="8"/>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row>
    <row r="87" spans="1:89">
      <c r="A87" s="61">
        <v>45002</v>
      </c>
      <c r="B87" s="11"/>
      <c r="C87" s="11" t="s">
        <v>9</v>
      </c>
      <c r="D87" s="16"/>
      <c r="E87" s="11">
        <v>980</v>
      </c>
      <c r="F87" s="16"/>
      <c r="G87" s="16">
        <f>ROUND(E87/2000,4)</f>
        <v>0.49</v>
      </c>
      <c r="H87" s="16"/>
      <c r="I87" s="56">
        <f>0.58*2000</f>
        <v>1160</v>
      </c>
      <c r="J87" s="57">
        <f t="shared" si="11"/>
        <v>568.4</v>
      </c>
      <c r="K87" s="19"/>
      <c r="L87" s="22"/>
      <c r="M87" s="21"/>
      <c r="N87" s="8"/>
      <c r="O87" s="8"/>
      <c r="P87" s="8"/>
      <c r="Q87" s="8"/>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row>
    <row r="88" spans="1:89">
      <c r="A88" s="61">
        <v>45005</v>
      </c>
      <c r="B88" s="11"/>
      <c r="C88" s="11" t="s">
        <v>6</v>
      </c>
      <c r="D88" s="15"/>
      <c r="E88" s="11">
        <v>1940</v>
      </c>
      <c r="F88" s="11"/>
      <c r="G88" s="16">
        <f t="shared" si="12"/>
        <v>0.97</v>
      </c>
      <c r="H88" s="16"/>
      <c r="I88" s="56">
        <v>0</v>
      </c>
      <c r="J88" s="57">
        <f t="shared" si="11"/>
        <v>0</v>
      </c>
      <c r="K88" s="19"/>
      <c r="L88" s="22"/>
      <c r="M88" s="21"/>
      <c r="N88" s="8"/>
      <c r="O88" s="8"/>
      <c r="P88" s="8"/>
      <c r="Q88" s="8"/>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row>
    <row r="89" spans="1:89">
      <c r="A89" s="61">
        <v>45005</v>
      </c>
      <c r="B89" s="11"/>
      <c r="C89" s="11" t="s">
        <v>19</v>
      </c>
      <c r="D89" s="15"/>
      <c r="E89" s="11">
        <v>500</v>
      </c>
      <c r="F89" s="11"/>
      <c r="G89" s="16">
        <f>ROUND(E89/2000,2)</f>
        <v>0.25</v>
      </c>
      <c r="H89" s="16"/>
      <c r="I89" s="56">
        <v>0</v>
      </c>
      <c r="J89" s="57">
        <f t="shared" si="11"/>
        <v>0</v>
      </c>
      <c r="K89" s="19"/>
      <c r="L89" s="22"/>
      <c r="M89" s="21"/>
      <c r="N89" s="8"/>
      <c r="O89" s="8"/>
      <c r="P89" s="8"/>
      <c r="Q89" s="8"/>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row>
    <row r="90" spans="1:89">
      <c r="A90" s="61">
        <v>45006</v>
      </c>
      <c r="B90" s="11"/>
      <c r="C90" s="11" t="s">
        <v>14</v>
      </c>
      <c r="D90" s="16"/>
      <c r="E90" s="11">
        <v>940</v>
      </c>
      <c r="F90" s="16"/>
      <c r="G90" s="16">
        <f>ROUND(E90/2000,2)</f>
        <v>0.47</v>
      </c>
      <c r="H90" s="16"/>
      <c r="I90" s="57">
        <v>0</v>
      </c>
      <c r="J90" s="57">
        <f t="shared" si="11"/>
        <v>0</v>
      </c>
      <c r="K90" s="19"/>
      <c r="L90" s="22"/>
      <c r="M90" s="21"/>
      <c r="N90" s="8"/>
      <c r="O90" s="8"/>
      <c r="P90" s="8"/>
      <c r="Q90" s="8"/>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row>
    <row r="91" spans="1:89">
      <c r="A91" s="61">
        <v>45006</v>
      </c>
      <c r="B91" s="11"/>
      <c r="C91" s="11" t="s">
        <v>11</v>
      </c>
      <c r="D91" s="16"/>
      <c r="E91" s="11">
        <v>420</v>
      </c>
      <c r="F91" s="16"/>
      <c r="G91" s="16">
        <f t="shared" ref="G91:G103" si="13">ROUND(E91/2000,2)</f>
        <v>0.21</v>
      </c>
      <c r="H91" s="16"/>
      <c r="I91" s="56">
        <v>0</v>
      </c>
      <c r="J91" s="57">
        <f t="shared" si="11"/>
        <v>0</v>
      </c>
      <c r="K91" s="19"/>
      <c r="L91" s="22"/>
      <c r="M91" s="21"/>
      <c r="N91" s="8"/>
      <c r="O91" s="8"/>
      <c r="P91" s="8"/>
      <c r="Q91" s="8"/>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row>
    <row r="92" spans="1:89">
      <c r="A92" s="61">
        <v>45006</v>
      </c>
      <c r="B92" s="11"/>
      <c r="C92" s="11" t="s">
        <v>16</v>
      </c>
      <c r="D92" s="16"/>
      <c r="E92" s="11">
        <v>580</v>
      </c>
      <c r="F92" s="16"/>
      <c r="G92" s="16">
        <f t="shared" si="13"/>
        <v>0.28999999999999998</v>
      </c>
      <c r="H92" s="16"/>
      <c r="I92" s="56">
        <v>0</v>
      </c>
      <c r="J92" s="57">
        <f t="shared" si="11"/>
        <v>0</v>
      </c>
      <c r="K92" s="19"/>
      <c r="L92" s="22"/>
      <c r="M92" s="21"/>
      <c r="N92" s="8"/>
      <c r="O92" s="8"/>
      <c r="P92" s="8"/>
      <c r="Q92" s="8"/>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row>
    <row r="93" spans="1:89">
      <c r="A93" s="61">
        <v>45008</v>
      </c>
      <c r="B93" s="11"/>
      <c r="C93" s="11" t="s">
        <v>6</v>
      </c>
      <c r="D93" s="16"/>
      <c r="E93" s="11">
        <v>1600</v>
      </c>
      <c r="F93" s="16"/>
      <c r="G93" s="16">
        <f t="shared" si="13"/>
        <v>0.8</v>
      </c>
      <c r="H93" s="16"/>
      <c r="I93" s="56">
        <v>0</v>
      </c>
      <c r="J93" s="57">
        <f t="shared" si="11"/>
        <v>0</v>
      </c>
      <c r="K93" s="19"/>
      <c r="L93" s="22"/>
      <c r="M93" s="21"/>
      <c r="N93" s="8"/>
      <c r="O93" s="8"/>
      <c r="P93" s="8"/>
      <c r="Q93" s="8"/>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row>
    <row r="94" spans="1:89">
      <c r="A94" s="61">
        <v>45008</v>
      </c>
      <c r="B94" s="11"/>
      <c r="C94" s="11" t="s">
        <v>8</v>
      </c>
      <c r="D94" s="16"/>
      <c r="E94" s="11">
        <v>5780</v>
      </c>
      <c r="F94" s="16"/>
      <c r="G94" s="16">
        <f t="shared" si="13"/>
        <v>2.89</v>
      </c>
      <c r="H94" s="16"/>
      <c r="I94" s="57">
        <v>0</v>
      </c>
      <c r="J94" s="57">
        <f t="shared" si="11"/>
        <v>0</v>
      </c>
      <c r="K94" s="19"/>
      <c r="L94" s="22"/>
      <c r="M94" s="21"/>
      <c r="N94" s="8"/>
      <c r="O94" s="8"/>
      <c r="P94" s="8"/>
      <c r="Q94" s="8"/>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row>
    <row r="95" spans="1:89">
      <c r="A95" s="61">
        <v>45012</v>
      </c>
      <c r="B95" s="11"/>
      <c r="C95" s="11" t="s">
        <v>6</v>
      </c>
      <c r="D95" s="16"/>
      <c r="E95" s="11">
        <v>1760</v>
      </c>
      <c r="F95" s="16"/>
      <c r="G95" s="16">
        <f t="shared" si="13"/>
        <v>0.88</v>
      </c>
      <c r="H95" s="16"/>
      <c r="I95" s="56">
        <v>0</v>
      </c>
      <c r="J95" s="57">
        <f t="shared" si="11"/>
        <v>0</v>
      </c>
      <c r="K95" s="19"/>
      <c r="L95" s="22"/>
      <c r="M95" s="21"/>
      <c r="N95" s="8"/>
      <c r="O95" s="8"/>
      <c r="P95" s="8"/>
      <c r="Q95" s="8"/>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row>
    <row r="96" spans="1:89">
      <c r="A96" s="61">
        <v>45012</v>
      </c>
      <c r="B96" s="11"/>
      <c r="C96" s="11" t="s">
        <v>13</v>
      </c>
      <c r="D96" s="16"/>
      <c r="E96" s="11">
        <v>2700</v>
      </c>
      <c r="F96" s="16"/>
      <c r="G96" s="16">
        <f t="shared" si="13"/>
        <v>1.35</v>
      </c>
      <c r="H96" s="16"/>
      <c r="I96" s="56">
        <v>110</v>
      </c>
      <c r="J96" s="57">
        <f t="shared" si="11"/>
        <v>148.5</v>
      </c>
      <c r="K96" s="19"/>
      <c r="L96" s="22"/>
      <c r="M96" s="21"/>
      <c r="N96" s="8"/>
      <c r="O96" s="8"/>
      <c r="P96" s="8"/>
      <c r="Q96" s="8"/>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row>
    <row r="97" spans="1:89">
      <c r="A97" s="61">
        <v>45012</v>
      </c>
      <c r="B97" s="11"/>
      <c r="C97" s="11" t="s">
        <v>15</v>
      </c>
      <c r="D97" s="16"/>
      <c r="E97" s="11">
        <v>5260</v>
      </c>
      <c r="F97" s="16"/>
      <c r="G97" s="16">
        <f t="shared" si="13"/>
        <v>2.63</v>
      </c>
      <c r="H97" s="16"/>
      <c r="I97" s="56">
        <v>65</v>
      </c>
      <c r="J97" s="57">
        <f t="shared" si="11"/>
        <v>170.95</v>
      </c>
      <c r="K97" s="19"/>
      <c r="L97" s="22"/>
      <c r="M97" s="21"/>
      <c r="N97" s="8"/>
      <c r="O97" s="8"/>
      <c r="P97" s="8"/>
      <c r="Q97" s="8"/>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row>
    <row r="98" spans="1:89">
      <c r="A98" s="61">
        <v>45013</v>
      </c>
      <c r="B98" s="11"/>
      <c r="C98" s="11" t="s">
        <v>5</v>
      </c>
      <c r="D98" s="16"/>
      <c r="E98" s="11">
        <v>6100</v>
      </c>
      <c r="F98" s="16"/>
      <c r="G98" s="16">
        <f>ROUND(E98/2240,4)</f>
        <v>2.7231999999999998</v>
      </c>
      <c r="H98" s="16"/>
      <c r="I98" s="56">
        <v>229.6</v>
      </c>
      <c r="J98" s="57">
        <f t="shared" si="11"/>
        <v>625.24671999999998</v>
      </c>
      <c r="K98" s="19"/>
      <c r="L98" s="22"/>
      <c r="M98" s="21"/>
      <c r="N98" s="8"/>
      <c r="O98" s="8"/>
      <c r="P98" s="8"/>
      <c r="Q98" s="8"/>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row>
    <row r="99" spans="1:89">
      <c r="A99" s="61">
        <v>45016</v>
      </c>
      <c r="B99" s="11"/>
      <c r="C99" s="11" t="s">
        <v>14</v>
      </c>
      <c r="D99" s="16"/>
      <c r="E99" s="11">
        <v>820</v>
      </c>
      <c r="F99" s="16"/>
      <c r="G99" s="16">
        <f t="shared" si="13"/>
        <v>0.41</v>
      </c>
      <c r="H99" s="16"/>
      <c r="I99" s="56">
        <v>0</v>
      </c>
      <c r="J99" s="57">
        <f t="shared" si="11"/>
        <v>0</v>
      </c>
      <c r="K99" s="19"/>
      <c r="L99" s="22"/>
      <c r="M99" s="21"/>
      <c r="N99" s="8"/>
      <c r="O99" s="8"/>
      <c r="P99" s="8"/>
      <c r="Q99" s="8"/>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row>
    <row r="100" spans="1:89">
      <c r="A100" s="61">
        <v>45016</v>
      </c>
      <c r="B100" s="11"/>
      <c r="C100" s="11" t="s">
        <v>11</v>
      </c>
      <c r="D100" s="16"/>
      <c r="E100" s="11">
        <v>460</v>
      </c>
      <c r="F100" s="16"/>
      <c r="G100" s="16">
        <f t="shared" si="13"/>
        <v>0.23</v>
      </c>
      <c r="H100" s="16"/>
      <c r="I100" s="56">
        <v>0</v>
      </c>
      <c r="J100" s="57">
        <f t="shared" si="11"/>
        <v>0</v>
      </c>
      <c r="K100" s="19"/>
      <c r="L100" s="22"/>
      <c r="M100" s="21"/>
      <c r="N100" s="8"/>
      <c r="O100" s="8"/>
      <c r="P100" s="8"/>
      <c r="Q100" s="8"/>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row>
    <row r="101" spans="1:89">
      <c r="A101" s="61">
        <v>45016</v>
      </c>
      <c r="B101" s="11"/>
      <c r="C101" s="11" t="s">
        <v>6</v>
      </c>
      <c r="D101" s="16"/>
      <c r="E101" s="11">
        <v>1780</v>
      </c>
      <c r="F101" s="16"/>
      <c r="G101" s="16">
        <f t="shared" si="13"/>
        <v>0.89</v>
      </c>
      <c r="H101" s="16"/>
      <c r="I101" s="56">
        <v>0</v>
      </c>
      <c r="J101" s="57">
        <f t="shared" si="11"/>
        <v>0</v>
      </c>
      <c r="K101" s="19"/>
      <c r="L101" s="22"/>
      <c r="M101" s="21"/>
      <c r="N101" s="8"/>
      <c r="O101" s="8"/>
      <c r="P101" s="8"/>
      <c r="Q101" s="8"/>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row>
    <row r="102" spans="1:89">
      <c r="A102" s="61">
        <v>45010</v>
      </c>
      <c r="B102" s="11"/>
      <c r="C102" s="11"/>
      <c r="D102" s="16"/>
      <c r="E102" s="11">
        <v>0</v>
      </c>
      <c r="F102" s="16"/>
      <c r="G102" s="16">
        <f t="shared" si="13"/>
        <v>0</v>
      </c>
      <c r="H102" s="16"/>
      <c r="I102" s="56">
        <v>0</v>
      </c>
      <c r="J102" s="57">
        <f t="shared" si="11"/>
        <v>0</v>
      </c>
      <c r="K102" s="19"/>
      <c r="L102" s="22"/>
      <c r="M102" s="21"/>
      <c r="N102" s="8"/>
      <c r="O102" s="8"/>
      <c r="P102" s="8"/>
      <c r="Q102" s="8"/>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row>
    <row r="103" spans="1:89">
      <c r="A103" s="61">
        <v>45011</v>
      </c>
      <c r="B103" s="11"/>
      <c r="C103" s="11"/>
      <c r="D103" s="16"/>
      <c r="E103" s="11">
        <v>0</v>
      </c>
      <c r="F103" s="16"/>
      <c r="G103" s="16">
        <f t="shared" si="13"/>
        <v>0</v>
      </c>
      <c r="H103" s="16"/>
      <c r="I103" s="56">
        <v>0</v>
      </c>
      <c r="J103" s="57">
        <f t="shared" si="11"/>
        <v>0</v>
      </c>
      <c r="K103" s="19"/>
      <c r="L103" s="22"/>
      <c r="M103" s="21"/>
      <c r="N103" s="8"/>
      <c r="O103" s="8"/>
      <c r="P103" s="8"/>
      <c r="Q103" s="8"/>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row>
    <row r="104" spans="1:89">
      <c r="A104" s="61">
        <v>45012</v>
      </c>
      <c r="B104" s="11"/>
      <c r="C104" s="11"/>
      <c r="D104" s="16"/>
      <c r="E104" s="11">
        <v>0</v>
      </c>
      <c r="F104" s="16"/>
      <c r="G104" s="16">
        <f>ROUND(E104/2000,2)</f>
        <v>0</v>
      </c>
      <c r="H104" s="16"/>
      <c r="I104" s="56">
        <v>0</v>
      </c>
      <c r="J104" s="57">
        <f t="shared" si="11"/>
        <v>0</v>
      </c>
      <c r="K104" s="19"/>
      <c r="L104" s="8"/>
      <c r="M104" s="8"/>
      <c r="N104" s="8"/>
      <c r="O104" s="8"/>
      <c r="P104" s="8"/>
      <c r="Q104" s="8"/>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row>
    <row r="105" spans="1:89">
      <c r="A105" s="61">
        <v>45013</v>
      </c>
      <c r="B105" s="11"/>
      <c r="C105" s="11"/>
      <c r="D105" s="16"/>
      <c r="E105" s="11">
        <v>0</v>
      </c>
      <c r="F105" s="16"/>
      <c r="G105" s="16">
        <f t="shared" ref="G105:G108" si="14">ROUND(E105/2000,2)</f>
        <v>0</v>
      </c>
      <c r="H105" s="16"/>
      <c r="I105" s="56">
        <v>0</v>
      </c>
      <c r="J105" s="57">
        <f t="shared" si="11"/>
        <v>0</v>
      </c>
      <c r="K105" s="19"/>
      <c r="L105" s="8"/>
      <c r="M105" s="8"/>
      <c r="N105" s="8"/>
      <c r="O105" s="8"/>
      <c r="P105" s="8"/>
      <c r="Q105" s="8"/>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row>
    <row r="106" spans="1:89">
      <c r="A106" s="61">
        <v>45014</v>
      </c>
      <c r="B106" s="23"/>
      <c r="C106" s="23"/>
      <c r="D106" s="24"/>
      <c r="E106" s="23">
        <v>0</v>
      </c>
      <c r="F106" s="24"/>
      <c r="G106" s="16">
        <f t="shared" si="14"/>
        <v>0</v>
      </c>
      <c r="H106" s="24"/>
      <c r="I106" s="58">
        <v>0</v>
      </c>
      <c r="J106" s="57">
        <f t="shared" si="11"/>
        <v>0</v>
      </c>
      <c r="K106" s="19"/>
      <c r="L106" s="35"/>
      <c r="M106" s="21"/>
      <c r="N106" s="8"/>
      <c r="O106" s="8"/>
      <c r="P106" s="8"/>
      <c r="Q106" s="8"/>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row>
    <row r="107" spans="1:89">
      <c r="A107" s="61">
        <v>45015</v>
      </c>
      <c r="B107" s="23"/>
      <c r="C107" s="23"/>
      <c r="D107" s="24"/>
      <c r="E107" s="23">
        <v>0</v>
      </c>
      <c r="F107" s="24"/>
      <c r="G107" s="16">
        <f t="shared" si="14"/>
        <v>0</v>
      </c>
      <c r="H107" s="24"/>
      <c r="I107" s="58">
        <v>0</v>
      </c>
      <c r="J107" s="57">
        <f t="shared" si="11"/>
        <v>0</v>
      </c>
      <c r="K107" s="19"/>
      <c r="L107" s="35"/>
      <c r="M107" s="21"/>
      <c r="N107" s="8"/>
      <c r="O107" s="8"/>
      <c r="P107" s="8"/>
      <c r="Q107" s="8"/>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row>
    <row r="108" spans="1:89">
      <c r="A108" s="61">
        <v>45016</v>
      </c>
      <c r="B108" s="23"/>
      <c r="C108" s="23"/>
      <c r="D108" s="24"/>
      <c r="E108" s="23">
        <v>0</v>
      </c>
      <c r="F108" s="24"/>
      <c r="G108" s="16">
        <f t="shared" si="14"/>
        <v>0</v>
      </c>
      <c r="H108" s="24"/>
      <c r="I108" s="58">
        <v>0</v>
      </c>
      <c r="J108" s="57">
        <f t="shared" si="11"/>
        <v>0</v>
      </c>
      <c r="K108" s="19"/>
      <c r="L108" s="35"/>
      <c r="M108" s="21"/>
      <c r="N108" s="8"/>
      <c r="O108" s="8"/>
      <c r="P108" s="8"/>
      <c r="Q108" s="8"/>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row>
    <row r="109" spans="1:89">
      <c r="A109" s="54"/>
      <c r="B109" s="23"/>
      <c r="C109" s="23"/>
      <c r="D109" s="24"/>
      <c r="E109" s="23"/>
      <c r="F109" s="24"/>
      <c r="G109" s="16"/>
      <c r="H109" s="24"/>
      <c r="I109" s="58"/>
      <c r="J109" s="59"/>
      <c r="K109" s="55"/>
      <c r="L109" s="22"/>
      <c r="M109" s="21"/>
      <c r="N109" s="8"/>
      <c r="O109" s="8"/>
      <c r="P109" s="8"/>
      <c r="Q109" s="8"/>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row>
    <row r="110" spans="1:89" ht="16.5" thickBot="1">
      <c r="A110" s="44" t="s">
        <v>21</v>
      </c>
      <c r="B110" s="45"/>
      <c r="C110" s="45"/>
      <c r="D110" s="45"/>
      <c r="E110" s="45">
        <f>SUBTOTAL(109,MAR[POUNDS])</f>
        <v>48140</v>
      </c>
      <c r="F110" s="45"/>
      <c r="G110" s="46">
        <f>SUBTOTAL(109,MAR[TONS])</f>
        <v>23.401400000000002</v>
      </c>
      <c r="H110" s="45"/>
      <c r="I110" s="47"/>
      <c r="J110" s="60">
        <f>SUBTOTAL(109,MAR[REVENUE])</f>
        <v>2167.0434399999999</v>
      </c>
      <c r="K110" s="48"/>
      <c r="L110" s="22"/>
      <c r="M110" s="21"/>
      <c r="N110" s="8"/>
      <c r="O110" s="8"/>
      <c r="P110" s="8"/>
      <c r="Q110" s="8"/>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row>
    <row r="111" spans="1:89" ht="16.5" thickBot="1">
      <c r="A111" s="62"/>
      <c r="B111" s="63"/>
      <c r="C111" s="75"/>
      <c r="D111" s="63"/>
      <c r="E111" s="63"/>
      <c r="F111" s="63"/>
      <c r="G111" s="63"/>
      <c r="H111" s="63"/>
      <c r="I111" s="63"/>
      <c r="J111" s="63"/>
      <c r="K111" s="64"/>
      <c r="L111" s="8"/>
      <c r="M111" s="8"/>
      <c r="N111" s="8"/>
      <c r="O111" s="8"/>
      <c r="P111" s="8"/>
      <c r="Q111" s="8"/>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row>
    <row r="112" spans="1:89">
      <c r="A112" s="36"/>
      <c r="B112" s="26"/>
      <c r="C112" s="30"/>
      <c r="D112" s="28"/>
      <c r="E112" s="26"/>
      <c r="F112" s="28"/>
      <c r="G112" s="31"/>
      <c r="H112" s="28"/>
      <c r="I112" s="33"/>
      <c r="J112" s="33"/>
      <c r="K112" s="29"/>
      <c r="L112" s="8"/>
      <c r="M112" s="8"/>
      <c r="N112" s="8"/>
      <c r="O112" s="8"/>
      <c r="P112" s="8"/>
      <c r="Q112" s="8"/>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row>
    <row r="113" spans="1:89">
      <c r="A113" s="3" t="s">
        <v>0</v>
      </c>
      <c r="B113" s="4" t="s">
        <v>22</v>
      </c>
      <c r="C113" s="73" t="s">
        <v>30</v>
      </c>
      <c r="D113" s="4" t="s">
        <v>23</v>
      </c>
      <c r="E113" s="5" t="s">
        <v>1</v>
      </c>
      <c r="F113" s="4" t="s">
        <v>24</v>
      </c>
      <c r="G113" s="6" t="s">
        <v>2</v>
      </c>
      <c r="H113" s="4" t="s">
        <v>25</v>
      </c>
      <c r="I113" s="5" t="s">
        <v>3</v>
      </c>
      <c r="J113" s="5" t="s">
        <v>4</v>
      </c>
      <c r="K113" s="7" t="s">
        <v>26</v>
      </c>
      <c r="L113" s="22"/>
      <c r="M113" s="21"/>
      <c r="N113" s="8"/>
      <c r="O113" s="8"/>
      <c r="P113" s="8"/>
      <c r="Q113" s="8"/>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row>
    <row r="114" spans="1:89">
      <c r="A114" s="10"/>
      <c r="B114" s="11"/>
      <c r="C114" s="74"/>
      <c r="D114" s="11"/>
      <c r="E114" s="12"/>
      <c r="F114" s="11"/>
      <c r="G114" s="13"/>
      <c r="H114" s="11"/>
      <c r="I114" s="12"/>
      <c r="J114" s="12"/>
      <c r="K114" s="14"/>
      <c r="L114" s="22"/>
      <c r="M114" s="21"/>
      <c r="N114" s="8"/>
      <c r="O114" s="8"/>
      <c r="P114" s="8"/>
      <c r="Q114" s="8"/>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row>
    <row r="115" spans="1:89">
      <c r="A115" s="61">
        <v>45020</v>
      </c>
      <c r="B115" s="11"/>
      <c r="C115" s="11" t="s">
        <v>6</v>
      </c>
      <c r="D115" s="15"/>
      <c r="E115" s="11">
        <v>1800</v>
      </c>
      <c r="F115" s="11"/>
      <c r="G115" s="16">
        <f>ROUND(E115/2000,2)</f>
        <v>0.9</v>
      </c>
      <c r="H115" s="16"/>
      <c r="I115" s="56">
        <v>0</v>
      </c>
      <c r="J115" s="57">
        <f>G115*I115</f>
        <v>0</v>
      </c>
      <c r="K115" s="19"/>
      <c r="L115" s="22"/>
      <c r="M115" s="21"/>
      <c r="N115" s="8"/>
      <c r="O115" s="8"/>
      <c r="P115" s="8"/>
      <c r="Q115" s="8"/>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row>
    <row r="116" spans="1:89">
      <c r="A116" s="61">
        <v>45022</v>
      </c>
      <c r="B116" s="11"/>
      <c r="C116" s="74" t="s">
        <v>6</v>
      </c>
      <c r="D116" s="15"/>
      <c r="E116" s="11">
        <v>1140</v>
      </c>
      <c r="F116" s="11"/>
      <c r="G116" s="16">
        <f t="shared" ref="G116:G119" si="15">ROUND(E116/2000,2)</f>
        <v>0.56999999999999995</v>
      </c>
      <c r="H116" s="16"/>
      <c r="I116" s="56">
        <v>0</v>
      </c>
      <c r="J116" s="57">
        <f t="shared" ref="J116:J145" si="16">G116*I116</f>
        <v>0</v>
      </c>
      <c r="K116" s="19"/>
      <c r="L116" s="22"/>
      <c r="M116" s="21"/>
      <c r="N116" s="8"/>
      <c r="O116" s="8"/>
      <c r="P116" s="8"/>
      <c r="Q116" s="8"/>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row>
    <row r="117" spans="1:89">
      <c r="A117" s="61">
        <v>45022</v>
      </c>
      <c r="B117" s="11"/>
      <c r="C117" s="11" t="s">
        <v>5</v>
      </c>
      <c r="D117" s="11"/>
      <c r="E117" s="11">
        <v>4260</v>
      </c>
      <c r="F117" s="11"/>
      <c r="G117" s="16">
        <f>ROUND(E117/2240,4)</f>
        <v>1.9017999999999999</v>
      </c>
      <c r="H117" s="16"/>
      <c r="I117" s="56">
        <v>229.6</v>
      </c>
      <c r="J117" s="57">
        <f t="shared" si="16"/>
        <v>436.65328</v>
      </c>
      <c r="K117" s="19"/>
      <c r="L117" s="22"/>
      <c r="M117" s="21"/>
      <c r="N117" s="8"/>
      <c r="O117" s="8"/>
      <c r="P117" s="8"/>
      <c r="Q117" s="8"/>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row>
    <row r="118" spans="1:89">
      <c r="A118" s="61" t="s">
        <v>41</v>
      </c>
      <c r="B118" s="11"/>
      <c r="C118" s="11" t="s">
        <v>11</v>
      </c>
      <c r="D118" s="11"/>
      <c r="E118" s="11">
        <v>440</v>
      </c>
      <c r="F118" s="11"/>
      <c r="G118" s="16">
        <f t="shared" si="15"/>
        <v>0.22</v>
      </c>
      <c r="H118" s="16"/>
      <c r="I118" s="56">
        <v>0</v>
      </c>
      <c r="J118" s="57">
        <f t="shared" si="16"/>
        <v>0</v>
      </c>
      <c r="K118" s="19"/>
      <c r="L118" s="22"/>
      <c r="M118" s="21"/>
      <c r="N118" s="8"/>
      <c r="O118" s="8"/>
      <c r="P118" s="8"/>
      <c r="Q118" s="8"/>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row>
    <row r="119" spans="1:89">
      <c r="A119" s="61" t="s">
        <v>41</v>
      </c>
      <c r="B119" s="11"/>
      <c r="C119" s="11" t="s">
        <v>14</v>
      </c>
      <c r="D119" s="15"/>
      <c r="E119" s="11">
        <v>900</v>
      </c>
      <c r="F119" s="11"/>
      <c r="G119" s="16">
        <f t="shared" si="15"/>
        <v>0.45</v>
      </c>
      <c r="H119" s="16"/>
      <c r="I119" s="56">
        <v>0</v>
      </c>
      <c r="J119" s="57">
        <f t="shared" si="16"/>
        <v>0</v>
      </c>
      <c r="K119" s="19"/>
      <c r="L119" s="22"/>
      <c r="M119" s="21"/>
      <c r="N119" s="8"/>
      <c r="O119" s="8"/>
      <c r="P119" s="8"/>
      <c r="Q119" s="8"/>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row>
    <row r="120" spans="1:89">
      <c r="A120" s="61" t="s">
        <v>41</v>
      </c>
      <c r="B120" s="11"/>
      <c r="C120" s="11" t="s">
        <v>16</v>
      </c>
      <c r="D120" s="11"/>
      <c r="E120" s="11">
        <v>540</v>
      </c>
      <c r="F120" s="11"/>
      <c r="G120" s="16">
        <f>ROUND(E120/2000,2)</f>
        <v>0.27</v>
      </c>
      <c r="H120" s="16"/>
      <c r="I120" s="56">
        <v>0</v>
      </c>
      <c r="J120" s="57">
        <f t="shared" si="16"/>
        <v>0</v>
      </c>
      <c r="K120" s="19"/>
      <c r="L120" s="22"/>
      <c r="M120" s="21"/>
      <c r="N120" s="8"/>
      <c r="O120" s="8"/>
      <c r="P120" s="8"/>
      <c r="Q120" s="8"/>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row>
    <row r="121" spans="1:89">
      <c r="A121" s="61" t="s">
        <v>41</v>
      </c>
      <c r="B121" s="11"/>
      <c r="C121" s="11" t="s">
        <v>6</v>
      </c>
      <c r="D121" s="15"/>
      <c r="E121" s="11">
        <v>1800</v>
      </c>
      <c r="F121" s="11"/>
      <c r="G121" s="16">
        <f t="shared" ref="G121:G125" si="17">ROUND(E121/2000,2)</f>
        <v>0.9</v>
      </c>
      <c r="H121" s="16"/>
      <c r="I121" s="56">
        <v>0</v>
      </c>
      <c r="J121" s="57">
        <f t="shared" si="16"/>
        <v>0</v>
      </c>
      <c r="K121" s="19"/>
      <c r="L121" s="22"/>
      <c r="M121" s="21"/>
      <c r="N121" s="8"/>
      <c r="O121" s="8"/>
      <c r="P121" s="8"/>
      <c r="Q121" s="8"/>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row>
    <row r="122" spans="1:89">
      <c r="A122" s="61">
        <v>45030</v>
      </c>
      <c r="B122" s="11"/>
      <c r="C122" s="11" t="s">
        <v>6</v>
      </c>
      <c r="D122" s="15"/>
      <c r="E122" s="11">
        <v>2100</v>
      </c>
      <c r="F122" s="11"/>
      <c r="G122" s="16">
        <f t="shared" si="17"/>
        <v>1.05</v>
      </c>
      <c r="H122" s="16"/>
      <c r="I122" s="56">
        <v>0</v>
      </c>
      <c r="J122" s="57">
        <f t="shared" si="16"/>
        <v>0</v>
      </c>
      <c r="K122" s="19"/>
      <c r="L122" s="22"/>
      <c r="M122" s="21"/>
      <c r="N122" s="8"/>
      <c r="O122" s="8"/>
      <c r="P122" s="8"/>
      <c r="Q122" s="8"/>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row>
    <row r="123" spans="1:89">
      <c r="A123" s="61">
        <v>45030</v>
      </c>
      <c r="B123" s="11"/>
      <c r="C123" s="11" t="s">
        <v>7</v>
      </c>
      <c r="D123" s="15"/>
      <c r="E123" s="11">
        <v>4300</v>
      </c>
      <c r="F123" s="11"/>
      <c r="G123" s="16">
        <f>ROUND(E123/2240,4)</f>
        <v>1.9196</v>
      </c>
      <c r="H123" s="16"/>
      <c r="I123" s="56">
        <v>229.6</v>
      </c>
      <c r="J123" s="57">
        <f t="shared" ref="J123" si="18">G123*I123</f>
        <v>440.74016</v>
      </c>
      <c r="K123" s="19"/>
      <c r="L123" s="22"/>
      <c r="M123" s="21"/>
      <c r="N123" s="8"/>
      <c r="O123" s="8"/>
      <c r="P123" s="8"/>
      <c r="Q123" s="8"/>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row>
    <row r="124" spans="1:89">
      <c r="A124" s="61">
        <v>45033</v>
      </c>
      <c r="B124" s="11"/>
      <c r="C124" s="11" t="s">
        <v>6</v>
      </c>
      <c r="D124" s="16"/>
      <c r="E124" s="11">
        <v>1580</v>
      </c>
      <c r="F124" s="16"/>
      <c r="G124" s="16">
        <f t="shared" si="17"/>
        <v>0.79</v>
      </c>
      <c r="H124" s="16"/>
      <c r="I124" s="56">
        <v>0</v>
      </c>
      <c r="J124" s="57">
        <f t="shared" si="16"/>
        <v>0</v>
      </c>
      <c r="K124" s="19"/>
      <c r="L124" s="22"/>
      <c r="M124" s="21"/>
      <c r="N124" s="8"/>
      <c r="O124" s="8"/>
      <c r="P124" s="8"/>
      <c r="Q124" s="8"/>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row>
    <row r="125" spans="1:89">
      <c r="A125" s="61">
        <v>45033</v>
      </c>
      <c r="B125" s="11"/>
      <c r="C125" s="11" t="s">
        <v>13</v>
      </c>
      <c r="D125" s="15"/>
      <c r="E125" s="11">
        <v>2160</v>
      </c>
      <c r="F125" s="11"/>
      <c r="G125" s="16">
        <f t="shared" si="17"/>
        <v>1.08</v>
      </c>
      <c r="H125" s="16"/>
      <c r="I125" s="56">
        <v>110</v>
      </c>
      <c r="J125" s="57">
        <f t="shared" si="16"/>
        <v>118.80000000000001</v>
      </c>
      <c r="K125" s="19"/>
      <c r="L125" s="22"/>
      <c r="M125" s="21"/>
      <c r="N125" s="8"/>
      <c r="O125" s="8"/>
      <c r="P125" s="8"/>
      <c r="Q125" s="8"/>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row>
    <row r="126" spans="1:89">
      <c r="A126" s="61">
        <v>45033</v>
      </c>
      <c r="B126" s="11"/>
      <c r="C126" s="11" t="s">
        <v>5</v>
      </c>
      <c r="D126" s="15"/>
      <c r="E126" s="11">
        <v>4980</v>
      </c>
      <c r="F126" s="11"/>
      <c r="G126" s="16">
        <f>ROUND(E126/2240,4)</f>
        <v>2.2231999999999998</v>
      </c>
      <c r="H126" s="16"/>
      <c r="I126" s="56">
        <v>229.6</v>
      </c>
      <c r="J126" s="57">
        <f t="shared" si="16"/>
        <v>510.44671999999997</v>
      </c>
      <c r="K126" s="19"/>
      <c r="L126" s="22"/>
      <c r="M126" s="21"/>
      <c r="N126" s="8"/>
      <c r="O126" s="8"/>
      <c r="P126" s="8"/>
      <c r="Q126" s="8"/>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row>
    <row r="127" spans="1:89">
      <c r="A127" s="61">
        <v>45033</v>
      </c>
      <c r="B127" s="11"/>
      <c r="C127" s="11" t="s">
        <v>12</v>
      </c>
      <c r="D127" s="16"/>
      <c r="E127" s="11">
        <v>2640</v>
      </c>
      <c r="F127" s="16"/>
      <c r="G127" s="16">
        <f t="shared" ref="G127:G138" si="19">ROUND(E127/2000,2)</f>
        <v>1.32</v>
      </c>
      <c r="H127" s="16"/>
      <c r="I127" s="57">
        <v>0</v>
      </c>
      <c r="J127" s="57">
        <f t="shared" si="16"/>
        <v>0</v>
      </c>
      <c r="K127" s="19"/>
      <c r="L127" s="22"/>
      <c r="M127" s="21"/>
      <c r="N127" s="8"/>
      <c r="O127" s="8"/>
      <c r="P127" s="8"/>
      <c r="Q127" s="8"/>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row>
    <row r="128" spans="1:89">
      <c r="A128" s="61">
        <v>45035</v>
      </c>
      <c r="B128" s="11"/>
      <c r="C128" s="11" t="s">
        <v>14</v>
      </c>
      <c r="D128" s="16"/>
      <c r="E128" s="11">
        <v>880</v>
      </c>
      <c r="F128" s="16"/>
      <c r="G128" s="16">
        <f t="shared" si="19"/>
        <v>0.44</v>
      </c>
      <c r="H128" s="16"/>
      <c r="I128" s="56">
        <v>0</v>
      </c>
      <c r="J128" s="57">
        <f t="shared" si="16"/>
        <v>0</v>
      </c>
      <c r="K128" s="19"/>
      <c r="L128" s="22"/>
      <c r="M128" s="21"/>
      <c r="N128" s="8"/>
      <c r="O128" s="8"/>
      <c r="P128" s="8"/>
      <c r="Q128" s="8"/>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row>
    <row r="129" spans="1:89">
      <c r="A129" s="61">
        <v>45035</v>
      </c>
      <c r="B129" s="11"/>
      <c r="C129" s="11" t="s">
        <v>11</v>
      </c>
      <c r="D129" s="16"/>
      <c r="E129" s="11">
        <v>400</v>
      </c>
      <c r="F129" s="16"/>
      <c r="G129" s="16">
        <f t="shared" si="19"/>
        <v>0.2</v>
      </c>
      <c r="H129" s="16"/>
      <c r="I129" s="56">
        <v>0</v>
      </c>
      <c r="J129" s="57">
        <f t="shared" si="16"/>
        <v>0</v>
      </c>
      <c r="K129" s="19"/>
      <c r="L129" s="22"/>
      <c r="M129" s="21"/>
      <c r="N129" s="8"/>
      <c r="O129" s="8"/>
      <c r="P129" s="8"/>
      <c r="Q129" s="8"/>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row>
    <row r="130" spans="1:89">
      <c r="A130" s="61">
        <v>45035</v>
      </c>
      <c r="B130" s="11"/>
      <c r="C130" s="11" t="s">
        <v>17</v>
      </c>
      <c r="D130" s="16"/>
      <c r="E130" s="11">
        <v>5700</v>
      </c>
      <c r="F130" s="16"/>
      <c r="G130" s="16">
        <f t="shared" si="19"/>
        <v>2.85</v>
      </c>
      <c r="H130" s="16"/>
      <c r="I130" s="56">
        <v>-40</v>
      </c>
      <c r="J130" s="57">
        <f t="shared" si="16"/>
        <v>-114</v>
      </c>
      <c r="K130" s="19"/>
      <c r="L130" s="22"/>
      <c r="M130" s="21"/>
      <c r="N130" s="8"/>
      <c r="O130" s="8"/>
      <c r="P130" s="8"/>
      <c r="Q130" s="8"/>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row>
    <row r="131" spans="1:89">
      <c r="A131" s="61">
        <v>45036</v>
      </c>
      <c r="B131" s="11"/>
      <c r="C131" s="11" t="s">
        <v>6</v>
      </c>
      <c r="D131" s="16"/>
      <c r="E131" s="11">
        <v>1200</v>
      </c>
      <c r="F131" s="16"/>
      <c r="G131" s="16">
        <f t="shared" si="19"/>
        <v>0.6</v>
      </c>
      <c r="H131" s="16"/>
      <c r="I131" s="57">
        <v>0</v>
      </c>
      <c r="J131" s="57">
        <f t="shared" si="16"/>
        <v>0</v>
      </c>
      <c r="K131" s="19"/>
      <c r="L131" s="22"/>
      <c r="M131" s="21"/>
      <c r="N131" s="8"/>
      <c r="O131" s="8"/>
      <c r="P131" s="8"/>
      <c r="Q131" s="8"/>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row>
    <row r="132" spans="1:89">
      <c r="A132" s="61">
        <v>45040</v>
      </c>
      <c r="B132" s="11"/>
      <c r="C132" s="11" t="s">
        <v>6</v>
      </c>
      <c r="D132" s="16"/>
      <c r="E132" s="11">
        <v>1600</v>
      </c>
      <c r="F132" s="16"/>
      <c r="G132" s="16">
        <f t="shared" si="19"/>
        <v>0.8</v>
      </c>
      <c r="H132" s="16"/>
      <c r="I132" s="56">
        <v>0</v>
      </c>
      <c r="J132" s="57">
        <f t="shared" si="16"/>
        <v>0</v>
      </c>
      <c r="K132" s="19"/>
      <c r="L132" s="22"/>
      <c r="M132" s="21"/>
      <c r="N132" s="8"/>
      <c r="O132" s="8"/>
      <c r="P132" s="8"/>
      <c r="Q132" s="8"/>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row>
    <row r="133" spans="1:89">
      <c r="A133" s="61">
        <v>45043</v>
      </c>
      <c r="B133" s="11"/>
      <c r="C133" s="11" t="s">
        <v>6</v>
      </c>
      <c r="D133" s="16"/>
      <c r="E133" s="11">
        <v>1240</v>
      </c>
      <c r="F133" s="16"/>
      <c r="G133" s="16">
        <f t="shared" si="19"/>
        <v>0.62</v>
      </c>
      <c r="H133" s="16"/>
      <c r="I133" s="56">
        <v>0</v>
      </c>
      <c r="J133" s="57">
        <f t="shared" si="16"/>
        <v>0</v>
      </c>
      <c r="K133" s="19"/>
      <c r="L133" s="22"/>
      <c r="M133" s="21"/>
      <c r="N133" s="8"/>
      <c r="O133" s="8"/>
      <c r="P133" s="8"/>
      <c r="Q133" s="8"/>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row>
    <row r="134" spans="1:89">
      <c r="A134" s="61">
        <v>45043</v>
      </c>
      <c r="B134" s="11"/>
      <c r="C134" s="11" t="s">
        <v>8</v>
      </c>
      <c r="D134" s="16"/>
      <c r="E134" s="11">
        <v>6180</v>
      </c>
      <c r="F134" s="16"/>
      <c r="G134" s="16">
        <f t="shared" si="19"/>
        <v>3.09</v>
      </c>
      <c r="H134" s="16"/>
      <c r="I134" s="57">
        <v>-20</v>
      </c>
      <c r="J134" s="57">
        <f t="shared" si="16"/>
        <v>-61.8</v>
      </c>
      <c r="K134" s="19"/>
      <c r="L134" s="22"/>
      <c r="M134" s="21"/>
      <c r="N134" s="8"/>
      <c r="O134" s="8"/>
      <c r="P134" s="8"/>
      <c r="Q134" s="8"/>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row>
    <row r="135" spans="1:89">
      <c r="A135" s="61">
        <v>45043</v>
      </c>
      <c r="B135" s="11"/>
      <c r="C135" s="11" t="s">
        <v>19</v>
      </c>
      <c r="D135" s="16"/>
      <c r="E135" s="11">
        <v>540</v>
      </c>
      <c r="F135" s="16"/>
      <c r="G135" s="16">
        <f t="shared" si="19"/>
        <v>0.27</v>
      </c>
      <c r="H135" s="16"/>
      <c r="I135" s="56">
        <v>0</v>
      </c>
      <c r="J135" s="57">
        <f t="shared" si="16"/>
        <v>0</v>
      </c>
      <c r="K135" s="19"/>
      <c r="L135" s="22"/>
      <c r="M135" s="21"/>
      <c r="N135" s="8"/>
      <c r="O135" s="8"/>
      <c r="P135" s="8"/>
      <c r="Q135" s="8"/>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row>
    <row r="136" spans="1:89">
      <c r="A136" s="61">
        <v>45044</v>
      </c>
      <c r="B136" s="11"/>
      <c r="C136" s="11" t="s">
        <v>14</v>
      </c>
      <c r="D136" s="16"/>
      <c r="E136" s="11">
        <v>660</v>
      </c>
      <c r="F136" s="16"/>
      <c r="G136" s="16">
        <f t="shared" si="19"/>
        <v>0.33</v>
      </c>
      <c r="H136" s="16"/>
      <c r="I136" s="56">
        <v>0</v>
      </c>
      <c r="J136" s="57">
        <f t="shared" si="16"/>
        <v>0</v>
      </c>
      <c r="K136" s="19"/>
      <c r="L136" s="22"/>
      <c r="M136" s="21"/>
      <c r="N136" s="8"/>
      <c r="O136" s="8"/>
      <c r="P136" s="8"/>
      <c r="Q136" s="8"/>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row>
    <row r="137" spans="1:89">
      <c r="A137" s="61">
        <v>45044</v>
      </c>
      <c r="B137" s="11"/>
      <c r="C137" s="11" t="s">
        <v>11</v>
      </c>
      <c r="D137" s="16"/>
      <c r="E137" s="11">
        <v>300</v>
      </c>
      <c r="F137" s="16"/>
      <c r="G137" s="16">
        <f t="shared" si="19"/>
        <v>0.15</v>
      </c>
      <c r="H137" s="16"/>
      <c r="I137" s="56">
        <v>0</v>
      </c>
      <c r="J137" s="57">
        <f t="shared" si="16"/>
        <v>0</v>
      </c>
      <c r="K137" s="19"/>
      <c r="L137" s="22"/>
      <c r="M137" s="21"/>
      <c r="N137" s="8"/>
      <c r="O137" s="8"/>
      <c r="P137" s="8"/>
      <c r="Q137" s="8"/>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row>
    <row r="138" spans="1:89">
      <c r="A138" s="61">
        <v>45044</v>
      </c>
      <c r="B138" s="11"/>
      <c r="C138" s="11" t="s">
        <v>16</v>
      </c>
      <c r="D138" s="16"/>
      <c r="E138" s="11">
        <v>600</v>
      </c>
      <c r="F138" s="16"/>
      <c r="G138" s="16">
        <f t="shared" si="19"/>
        <v>0.3</v>
      </c>
      <c r="H138" s="16"/>
      <c r="I138" s="56">
        <v>0</v>
      </c>
      <c r="J138" s="57">
        <f t="shared" si="16"/>
        <v>0</v>
      </c>
      <c r="K138" s="19"/>
      <c r="L138" s="22"/>
      <c r="M138" s="21"/>
      <c r="N138" s="8"/>
      <c r="O138" s="8"/>
      <c r="P138" s="8"/>
      <c r="Q138" s="8"/>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row>
    <row r="139" spans="1:89">
      <c r="A139" s="61">
        <v>45044</v>
      </c>
      <c r="B139" s="11"/>
      <c r="C139" s="11" t="s">
        <v>5</v>
      </c>
      <c r="D139" s="16"/>
      <c r="E139" s="11">
        <v>4280</v>
      </c>
      <c r="F139" s="16"/>
      <c r="G139" s="16">
        <f>ROUND(E139/2240,4)</f>
        <v>1.9107000000000001</v>
      </c>
      <c r="H139" s="16"/>
      <c r="I139" s="56">
        <v>229.6</v>
      </c>
      <c r="J139" s="57">
        <f t="shared" ref="J139" si="20">G139*I139</f>
        <v>438.69672000000003</v>
      </c>
      <c r="K139" s="19"/>
      <c r="L139" s="22"/>
      <c r="M139" s="21"/>
      <c r="N139" s="8"/>
      <c r="O139" s="8"/>
      <c r="P139" s="8"/>
      <c r="Q139" s="8"/>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row>
    <row r="140" spans="1:89">
      <c r="A140" s="61">
        <v>45042</v>
      </c>
      <c r="B140" s="11"/>
      <c r="C140" s="11"/>
      <c r="D140" s="16"/>
      <c r="E140" s="11">
        <v>0</v>
      </c>
      <c r="F140" s="16"/>
      <c r="G140" s="16">
        <f>ROUND(E140/2240,4)</f>
        <v>0</v>
      </c>
      <c r="H140" s="16"/>
      <c r="I140" s="56">
        <v>0</v>
      </c>
      <c r="J140" s="57">
        <f t="shared" si="16"/>
        <v>0</v>
      </c>
      <c r="K140" s="19"/>
      <c r="L140" s="22"/>
      <c r="M140" s="21"/>
      <c r="N140" s="8"/>
      <c r="O140" s="8"/>
      <c r="P140" s="8"/>
      <c r="Q140" s="8"/>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row>
    <row r="141" spans="1:89">
      <c r="A141" s="61">
        <v>45043</v>
      </c>
      <c r="B141" s="11"/>
      <c r="C141" s="11"/>
      <c r="D141" s="16"/>
      <c r="E141" s="11">
        <v>0</v>
      </c>
      <c r="F141" s="16"/>
      <c r="G141" s="16">
        <f>ROUND(E141/2000,2)</f>
        <v>0</v>
      </c>
      <c r="H141" s="16"/>
      <c r="I141" s="56">
        <v>0</v>
      </c>
      <c r="J141" s="57">
        <f t="shared" si="16"/>
        <v>0</v>
      </c>
      <c r="K141" s="19"/>
      <c r="L141" s="22"/>
      <c r="M141" s="21"/>
      <c r="N141" s="8"/>
      <c r="O141" s="8"/>
      <c r="P141" s="8"/>
      <c r="Q141" s="8"/>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row>
    <row r="142" spans="1:89">
      <c r="A142" s="61">
        <v>45044</v>
      </c>
      <c r="B142" s="11"/>
      <c r="C142" s="11"/>
      <c r="D142" s="16"/>
      <c r="E142" s="11">
        <v>0</v>
      </c>
      <c r="F142" s="16"/>
      <c r="G142" s="16">
        <f t="shared" ref="G142:G145" si="21">ROUND(E142/2000,2)</f>
        <v>0</v>
      </c>
      <c r="H142" s="16"/>
      <c r="I142" s="56">
        <v>0</v>
      </c>
      <c r="J142" s="57">
        <f t="shared" si="16"/>
        <v>0</v>
      </c>
      <c r="K142" s="19"/>
      <c r="L142" s="22"/>
      <c r="M142" s="21"/>
      <c r="N142" s="8"/>
      <c r="O142" s="8"/>
      <c r="P142" s="8"/>
      <c r="Q142" s="8"/>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row>
    <row r="143" spans="1:89">
      <c r="A143" s="61">
        <v>45045</v>
      </c>
      <c r="B143" s="23"/>
      <c r="C143" s="23"/>
      <c r="D143" s="24"/>
      <c r="E143" s="23">
        <v>0</v>
      </c>
      <c r="F143" s="24"/>
      <c r="G143" s="16">
        <f t="shared" si="21"/>
        <v>0</v>
      </c>
      <c r="H143" s="24"/>
      <c r="I143" s="58">
        <v>0</v>
      </c>
      <c r="J143" s="57">
        <f t="shared" si="16"/>
        <v>0</v>
      </c>
      <c r="K143" s="19"/>
      <c r="L143" s="22"/>
      <c r="M143" s="21"/>
      <c r="N143" s="8"/>
      <c r="O143" s="8"/>
      <c r="P143" s="8"/>
      <c r="Q143" s="8"/>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row>
    <row r="144" spans="1:89">
      <c r="A144" s="61">
        <v>45046</v>
      </c>
      <c r="B144" s="23"/>
      <c r="C144" s="23"/>
      <c r="D144" s="24"/>
      <c r="E144" s="23">
        <v>0</v>
      </c>
      <c r="F144" s="24"/>
      <c r="G144" s="16">
        <f t="shared" si="21"/>
        <v>0</v>
      </c>
      <c r="H144" s="24"/>
      <c r="I144" s="58">
        <v>0</v>
      </c>
      <c r="J144" s="57">
        <f t="shared" si="16"/>
        <v>0</v>
      </c>
      <c r="K144" s="19"/>
      <c r="L144" s="22"/>
      <c r="M144" s="21"/>
      <c r="N144" s="8"/>
      <c r="O144" s="8"/>
      <c r="P144" s="8"/>
      <c r="Q144" s="8"/>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row>
    <row r="145" spans="1:89">
      <c r="A145" s="54"/>
      <c r="B145" s="23"/>
      <c r="C145" s="23"/>
      <c r="D145" s="24"/>
      <c r="E145" s="23">
        <v>0</v>
      </c>
      <c r="F145" s="24"/>
      <c r="G145" s="16">
        <f t="shared" si="21"/>
        <v>0</v>
      </c>
      <c r="H145" s="24"/>
      <c r="I145" s="58">
        <v>0</v>
      </c>
      <c r="J145" s="57">
        <f t="shared" si="16"/>
        <v>0</v>
      </c>
      <c r="K145" s="19"/>
      <c r="L145" s="22"/>
      <c r="M145" s="21"/>
      <c r="N145" s="8"/>
      <c r="O145" s="8"/>
      <c r="P145" s="8"/>
      <c r="Q145" s="8"/>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row>
    <row r="146" spans="1:89">
      <c r="A146" s="54"/>
      <c r="B146" s="23"/>
      <c r="C146" s="23"/>
      <c r="D146" s="24"/>
      <c r="E146" s="23"/>
      <c r="F146" s="24"/>
      <c r="G146" s="16"/>
      <c r="H146" s="24"/>
      <c r="I146" s="58"/>
      <c r="J146" s="59"/>
      <c r="K146" s="55"/>
      <c r="L146" s="22"/>
      <c r="M146" s="21"/>
      <c r="N146" s="8"/>
      <c r="O146" s="8"/>
      <c r="P146" s="8"/>
      <c r="Q146" s="8"/>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row>
    <row r="147" spans="1:89" ht="16.5" thickBot="1">
      <c r="A147" s="44" t="s">
        <v>21</v>
      </c>
      <c r="B147" s="45"/>
      <c r="C147" s="45"/>
      <c r="D147" s="45"/>
      <c r="E147" s="45">
        <f>SUBTOTAL(109,APR[POUNDS])</f>
        <v>52220</v>
      </c>
      <c r="F147" s="45"/>
      <c r="G147" s="46">
        <f>SUBTOTAL(109,APR[TONS])</f>
        <v>25.155299999999997</v>
      </c>
      <c r="H147" s="45"/>
      <c r="I147" s="47"/>
      <c r="J147" s="60">
        <f>SUBTOTAL(109,APR[REVENUE])</f>
        <v>1769.5368800000001</v>
      </c>
      <c r="K147" s="48"/>
      <c r="L147" s="22"/>
      <c r="M147" s="21"/>
      <c r="N147" s="8"/>
      <c r="O147" s="8"/>
      <c r="P147" s="8"/>
      <c r="Q147" s="8"/>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row>
    <row r="148" spans="1:89" ht="16.5" thickBot="1">
      <c r="A148" s="62"/>
      <c r="B148" s="63"/>
      <c r="C148" s="75"/>
      <c r="D148" s="63"/>
      <c r="E148" s="63"/>
      <c r="F148" s="63"/>
      <c r="G148" s="63"/>
      <c r="H148" s="63"/>
      <c r="I148" s="63"/>
      <c r="J148" s="63"/>
      <c r="K148" s="64"/>
      <c r="L148" s="20"/>
      <c r="M148" s="21"/>
      <c r="N148" s="8"/>
      <c r="O148" s="8"/>
      <c r="P148" s="8"/>
      <c r="Q148" s="8"/>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row>
    <row r="149" spans="1:89">
      <c r="A149" s="37"/>
      <c r="B149" s="26"/>
      <c r="C149" s="11"/>
      <c r="D149" s="11"/>
      <c r="E149" s="26"/>
      <c r="F149" s="11"/>
      <c r="G149" s="28"/>
      <c r="H149" s="16"/>
      <c r="I149" s="17"/>
      <c r="J149" s="18"/>
      <c r="K149" s="29"/>
      <c r="L149" s="20"/>
      <c r="M149" s="21"/>
      <c r="N149" s="8"/>
      <c r="O149" s="8"/>
      <c r="P149" s="8"/>
      <c r="Q149" s="8"/>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row>
    <row r="150" spans="1:89">
      <c r="A150" s="3" t="s">
        <v>0</v>
      </c>
      <c r="B150" s="4" t="s">
        <v>22</v>
      </c>
      <c r="C150" s="73" t="s">
        <v>31</v>
      </c>
      <c r="D150" s="4" t="s">
        <v>23</v>
      </c>
      <c r="E150" s="5" t="s">
        <v>1</v>
      </c>
      <c r="F150" s="4" t="s">
        <v>24</v>
      </c>
      <c r="G150" s="6" t="s">
        <v>2</v>
      </c>
      <c r="H150" s="4" t="s">
        <v>25</v>
      </c>
      <c r="I150" s="5" t="s">
        <v>3</v>
      </c>
      <c r="J150" s="5" t="s">
        <v>4</v>
      </c>
      <c r="K150" s="7" t="s">
        <v>26</v>
      </c>
      <c r="L150" s="20"/>
      <c r="M150" s="21"/>
      <c r="N150" s="8"/>
      <c r="O150" s="8"/>
      <c r="P150" s="8"/>
      <c r="Q150" s="8"/>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row>
    <row r="151" spans="1:89">
      <c r="A151" s="10"/>
      <c r="B151" s="11"/>
      <c r="C151" s="74"/>
      <c r="D151" s="11"/>
      <c r="E151" s="12"/>
      <c r="F151" s="11"/>
      <c r="G151" s="13"/>
      <c r="H151" s="11"/>
      <c r="I151" s="12"/>
      <c r="J151" s="12"/>
      <c r="K151" s="14"/>
      <c r="L151" s="20"/>
      <c r="M151" s="21"/>
      <c r="N151" s="8"/>
      <c r="O151" s="8"/>
      <c r="P151" s="8"/>
      <c r="Q151" s="8"/>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row>
    <row r="152" spans="1:89">
      <c r="A152" s="61">
        <v>45047</v>
      </c>
      <c r="B152" s="11"/>
      <c r="C152" s="11" t="s">
        <v>9</v>
      </c>
      <c r="D152" s="16"/>
      <c r="E152" s="11">
        <v>960</v>
      </c>
      <c r="F152" s="16"/>
      <c r="G152" s="16">
        <f>ROUND(E152/2000,4)</f>
        <v>0.48</v>
      </c>
      <c r="H152" s="16"/>
      <c r="I152" s="56">
        <f>0.58*2000</f>
        <v>1160</v>
      </c>
      <c r="J152" s="57">
        <f t="shared" ref="J152" si="22">G152*I152</f>
        <v>556.79999999999995</v>
      </c>
      <c r="K152" s="19"/>
      <c r="L152" s="20"/>
      <c r="M152" s="21"/>
      <c r="N152" s="8"/>
      <c r="O152" s="8"/>
      <c r="P152" s="8"/>
      <c r="Q152" s="8"/>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row>
    <row r="153" spans="1:89">
      <c r="A153" s="61">
        <v>45047</v>
      </c>
      <c r="B153" s="11"/>
      <c r="C153" s="74" t="s">
        <v>15</v>
      </c>
      <c r="D153" s="15"/>
      <c r="E153" s="11">
        <v>3940</v>
      </c>
      <c r="F153" s="11"/>
      <c r="G153" s="16">
        <f t="shared" ref="G153:G155" si="23">ROUND(E153/2000,2)</f>
        <v>1.97</v>
      </c>
      <c r="H153" s="16"/>
      <c r="I153" s="56">
        <v>60</v>
      </c>
      <c r="J153" s="57">
        <f t="shared" ref="J153:J183" si="24">G153*I153</f>
        <v>118.2</v>
      </c>
      <c r="K153" s="19"/>
      <c r="L153" s="20"/>
      <c r="M153" s="21"/>
      <c r="N153" s="8"/>
      <c r="O153" s="8"/>
      <c r="P153" s="8"/>
      <c r="Q153" s="8"/>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row>
    <row r="154" spans="1:89">
      <c r="A154" s="61">
        <v>45047</v>
      </c>
      <c r="B154" s="11"/>
      <c r="C154" s="11" t="s">
        <v>6</v>
      </c>
      <c r="D154" s="11"/>
      <c r="E154" s="11">
        <v>1740</v>
      </c>
      <c r="F154" s="11"/>
      <c r="G154" s="16">
        <f t="shared" si="23"/>
        <v>0.87</v>
      </c>
      <c r="H154" s="16"/>
      <c r="I154" s="56">
        <v>0</v>
      </c>
      <c r="J154" s="57">
        <f t="shared" si="24"/>
        <v>0</v>
      </c>
      <c r="K154" s="19"/>
      <c r="L154" s="22"/>
      <c r="M154" s="21"/>
      <c r="N154" s="8"/>
      <c r="O154" s="8"/>
      <c r="P154" s="8"/>
      <c r="Q154" s="8"/>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row>
    <row r="155" spans="1:89">
      <c r="A155" s="61">
        <v>45050</v>
      </c>
      <c r="B155" s="11"/>
      <c r="C155" s="11" t="s">
        <v>6</v>
      </c>
      <c r="D155" s="11"/>
      <c r="E155" s="11">
        <v>1080</v>
      </c>
      <c r="F155" s="11"/>
      <c r="G155" s="16">
        <f t="shared" si="23"/>
        <v>0.54</v>
      </c>
      <c r="H155" s="16"/>
      <c r="I155" s="56">
        <v>0</v>
      </c>
      <c r="J155" s="57">
        <f t="shared" si="24"/>
        <v>0</v>
      </c>
      <c r="K155" s="19"/>
      <c r="L155" s="22"/>
      <c r="M155" s="21"/>
      <c r="N155" s="8"/>
      <c r="O155" s="8"/>
      <c r="P155" s="8"/>
      <c r="Q155" s="8"/>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row>
    <row r="156" spans="1:89">
      <c r="A156" s="61">
        <v>45054</v>
      </c>
      <c r="B156" s="11"/>
      <c r="C156" s="11" t="s">
        <v>20</v>
      </c>
      <c r="D156" s="15"/>
      <c r="E156" s="11">
        <v>10000</v>
      </c>
      <c r="F156" s="11"/>
      <c r="G156" s="16">
        <f>ROUND(E156/2000,2)</f>
        <v>5</v>
      </c>
      <c r="H156" s="16"/>
      <c r="I156" s="56">
        <v>-125</v>
      </c>
      <c r="J156" s="57">
        <f t="shared" si="24"/>
        <v>-625</v>
      </c>
      <c r="K156" s="19"/>
      <c r="L156" s="22"/>
      <c r="M156" s="21"/>
      <c r="N156" s="8"/>
      <c r="O156" s="8"/>
      <c r="P156" s="8"/>
      <c r="Q156" s="8"/>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row>
    <row r="157" spans="1:89">
      <c r="A157" s="61">
        <v>45054</v>
      </c>
      <c r="B157" s="11"/>
      <c r="C157" s="11" t="s">
        <v>6</v>
      </c>
      <c r="D157" s="11"/>
      <c r="E157" s="11">
        <v>2140</v>
      </c>
      <c r="F157" s="11"/>
      <c r="G157" s="16">
        <f>ROUND(E157/2000,2)</f>
        <v>1.07</v>
      </c>
      <c r="H157" s="16"/>
      <c r="I157" s="56">
        <v>0</v>
      </c>
      <c r="J157" s="57">
        <f t="shared" si="24"/>
        <v>0</v>
      </c>
      <c r="K157" s="19"/>
      <c r="L157" s="8"/>
      <c r="M157" s="8"/>
      <c r="N157" s="8"/>
      <c r="O157" s="8"/>
      <c r="P157" s="8"/>
      <c r="Q157" s="8"/>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row>
    <row r="158" spans="1:89">
      <c r="A158" s="61">
        <v>45054</v>
      </c>
      <c r="B158" s="11"/>
      <c r="C158" s="11" t="s">
        <v>13</v>
      </c>
      <c r="D158" s="15"/>
      <c r="E158" s="11">
        <v>2320</v>
      </c>
      <c r="F158" s="11"/>
      <c r="G158" s="16">
        <f t="shared" ref="G158:G162" si="25">ROUND(E158/2000,2)</f>
        <v>1.1599999999999999</v>
      </c>
      <c r="H158" s="16"/>
      <c r="I158" s="56">
        <v>110</v>
      </c>
      <c r="J158" s="57">
        <f t="shared" si="24"/>
        <v>127.6</v>
      </c>
      <c r="K158" s="19"/>
      <c r="L158" s="8"/>
      <c r="M158" s="8"/>
      <c r="N158" s="8"/>
      <c r="O158" s="8"/>
      <c r="P158" s="8"/>
      <c r="Q158" s="8"/>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row>
    <row r="159" spans="1:89">
      <c r="A159" s="61">
        <v>45055</v>
      </c>
      <c r="B159" s="11"/>
      <c r="C159" s="11" t="s">
        <v>14</v>
      </c>
      <c r="D159" s="15"/>
      <c r="E159" s="11">
        <v>740</v>
      </c>
      <c r="F159" s="11"/>
      <c r="G159" s="16">
        <f t="shared" si="25"/>
        <v>0.37</v>
      </c>
      <c r="H159" s="16"/>
      <c r="I159" s="56">
        <v>0</v>
      </c>
      <c r="J159" s="57">
        <f t="shared" si="24"/>
        <v>0</v>
      </c>
      <c r="K159" s="19"/>
      <c r="L159" s="8"/>
      <c r="M159" s="8"/>
      <c r="N159" s="8"/>
      <c r="O159" s="8"/>
      <c r="P159" s="8"/>
      <c r="Q159" s="8"/>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row>
    <row r="160" spans="1:89">
      <c r="A160" s="61">
        <v>45055</v>
      </c>
      <c r="B160" s="11"/>
      <c r="C160" s="11" t="s">
        <v>11</v>
      </c>
      <c r="D160" s="15"/>
      <c r="E160" s="11">
        <v>360</v>
      </c>
      <c r="F160" s="11"/>
      <c r="G160" s="16">
        <f t="shared" si="25"/>
        <v>0.18</v>
      </c>
      <c r="H160" s="16"/>
      <c r="I160" s="56">
        <v>0</v>
      </c>
      <c r="J160" s="57">
        <f t="shared" si="24"/>
        <v>0</v>
      </c>
      <c r="K160" s="19"/>
      <c r="L160" s="8"/>
      <c r="M160" s="8"/>
      <c r="N160" s="8"/>
      <c r="O160" s="8"/>
      <c r="P160" s="8"/>
      <c r="Q160" s="8"/>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row>
    <row r="161" spans="1:89">
      <c r="A161" s="61">
        <v>45056</v>
      </c>
      <c r="B161" s="11"/>
      <c r="C161" s="11" t="s">
        <v>10</v>
      </c>
      <c r="D161" s="16"/>
      <c r="E161" s="11">
        <v>5140</v>
      </c>
      <c r="F161" s="16"/>
      <c r="G161" s="16">
        <f t="shared" si="25"/>
        <v>2.57</v>
      </c>
      <c r="H161" s="16"/>
      <c r="I161" s="56">
        <v>-225</v>
      </c>
      <c r="J161" s="57">
        <f t="shared" si="24"/>
        <v>-578.25</v>
      </c>
      <c r="K161" s="19"/>
      <c r="L161" s="8"/>
      <c r="M161" s="8"/>
      <c r="N161" s="8"/>
      <c r="O161" s="8"/>
      <c r="P161" s="8"/>
      <c r="Q161" s="8"/>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row>
    <row r="162" spans="1:89">
      <c r="A162" s="61">
        <v>45057</v>
      </c>
      <c r="B162" s="11"/>
      <c r="C162" s="11" t="s">
        <v>6</v>
      </c>
      <c r="D162" s="15"/>
      <c r="E162" s="11">
        <v>1620</v>
      </c>
      <c r="F162" s="11"/>
      <c r="G162" s="16">
        <f t="shared" si="25"/>
        <v>0.81</v>
      </c>
      <c r="H162" s="16"/>
      <c r="I162" s="56">
        <v>0</v>
      </c>
      <c r="J162" s="57">
        <f t="shared" si="24"/>
        <v>0</v>
      </c>
      <c r="K162" s="19"/>
      <c r="L162" s="8"/>
      <c r="M162" s="8"/>
      <c r="N162" s="8"/>
      <c r="O162" s="8"/>
      <c r="P162" s="8"/>
      <c r="Q162" s="8"/>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row>
    <row r="163" spans="1:89">
      <c r="A163" s="61">
        <v>45057</v>
      </c>
      <c r="B163" s="11"/>
      <c r="C163" s="11" t="s">
        <v>5</v>
      </c>
      <c r="D163" s="15"/>
      <c r="E163" s="11">
        <v>6980</v>
      </c>
      <c r="F163" s="11"/>
      <c r="G163" s="16">
        <f>ROUND(E163/2240,4)</f>
        <v>3.1160999999999999</v>
      </c>
      <c r="H163" s="16"/>
      <c r="I163" s="56">
        <v>201.6</v>
      </c>
      <c r="J163" s="57">
        <f t="shared" si="24"/>
        <v>628.20575999999994</v>
      </c>
      <c r="K163" s="19"/>
      <c r="L163" s="8"/>
      <c r="M163" s="8"/>
      <c r="N163" s="8"/>
      <c r="O163" s="8"/>
      <c r="P163" s="8"/>
      <c r="Q163" s="8"/>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row>
    <row r="164" spans="1:89">
      <c r="A164" s="61">
        <v>45061</v>
      </c>
      <c r="B164" s="11"/>
      <c r="C164" s="11" t="s">
        <v>6</v>
      </c>
      <c r="D164" s="16"/>
      <c r="E164" s="11">
        <v>2180</v>
      </c>
      <c r="F164" s="16"/>
      <c r="G164" s="16">
        <f>ROUND(E164/2000,2)</f>
        <v>1.0900000000000001</v>
      </c>
      <c r="H164" s="16"/>
      <c r="I164" s="57">
        <v>0</v>
      </c>
      <c r="J164" s="57">
        <f t="shared" si="24"/>
        <v>0</v>
      </c>
      <c r="K164" s="19"/>
      <c r="L164" s="8"/>
      <c r="M164" s="8"/>
      <c r="N164" s="8"/>
      <c r="O164" s="8"/>
      <c r="P164" s="8"/>
      <c r="Q164" s="8"/>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row>
    <row r="165" spans="1:89">
      <c r="A165" s="61">
        <v>45064</v>
      </c>
      <c r="B165" s="11"/>
      <c r="C165" s="11" t="s">
        <v>6</v>
      </c>
      <c r="D165" s="16"/>
      <c r="E165" s="11">
        <v>1660</v>
      </c>
      <c r="F165" s="16"/>
      <c r="G165" s="16">
        <f t="shared" ref="G165:G177" si="26">ROUND(E165/2000,2)</f>
        <v>0.83</v>
      </c>
      <c r="H165" s="16"/>
      <c r="I165" s="56">
        <v>0</v>
      </c>
      <c r="J165" s="57">
        <f t="shared" si="24"/>
        <v>0</v>
      </c>
      <c r="K165" s="19"/>
      <c r="L165" s="8"/>
      <c r="M165" s="8"/>
      <c r="N165" s="8"/>
      <c r="O165" s="8"/>
      <c r="P165" s="8"/>
      <c r="Q165" s="8"/>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row>
    <row r="166" spans="1:89">
      <c r="A166" s="61">
        <v>45064</v>
      </c>
      <c r="B166" s="11"/>
      <c r="C166" s="11" t="s">
        <v>5</v>
      </c>
      <c r="D166" s="16"/>
      <c r="E166" s="11">
        <v>3820</v>
      </c>
      <c r="F166" s="16"/>
      <c r="G166" s="16">
        <f>ROUND(E166/2240,4)</f>
        <v>1.7054</v>
      </c>
      <c r="H166" s="16"/>
      <c r="I166" s="56">
        <v>201.6</v>
      </c>
      <c r="J166" s="57">
        <f t="shared" si="24"/>
        <v>343.80863999999997</v>
      </c>
      <c r="K166" s="19"/>
      <c r="L166" s="8"/>
      <c r="M166" s="8"/>
      <c r="N166" s="8"/>
      <c r="O166" s="8"/>
      <c r="P166" s="8"/>
      <c r="Q166" s="8"/>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row>
    <row r="167" spans="1:89">
      <c r="A167" s="61">
        <v>45065</v>
      </c>
      <c r="B167" s="11"/>
      <c r="C167" s="11" t="s">
        <v>14</v>
      </c>
      <c r="D167" s="16"/>
      <c r="E167" s="11">
        <v>900</v>
      </c>
      <c r="F167" s="16"/>
      <c r="G167" s="16">
        <f t="shared" si="26"/>
        <v>0.45</v>
      </c>
      <c r="H167" s="16"/>
      <c r="I167" s="56">
        <v>0</v>
      </c>
      <c r="J167" s="57">
        <f t="shared" si="24"/>
        <v>0</v>
      </c>
      <c r="K167" s="19"/>
      <c r="L167" s="22"/>
      <c r="M167" s="21"/>
      <c r="N167" s="8"/>
      <c r="O167" s="8"/>
      <c r="P167" s="8"/>
      <c r="Q167" s="8"/>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row>
    <row r="168" spans="1:89">
      <c r="A168" s="61">
        <v>45065</v>
      </c>
      <c r="B168" s="11"/>
      <c r="C168" s="11" t="s">
        <v>11</v>
      </c>
      <c r="D168" s="16"/>
      <c r="E168" s="11">
        <v>400</v>
      </c>
      <c r="F168" s="16"/>
      <c r="G168" s="16">
        <f t="shared" si="26"/>
        <v>0.2</v>
      </c>
      <c r="H168" s="16"/>
      <c r="I168" s="57">
        <v>0</v>
      </c>
      <c r="J168" s="57">
        <f t="shared" si="24"/>
        <v>0</v>
      </c>
      <c r="K168" s="19"/>
      <c r="L168" s="22"/>
      <c r="M168" s="21"/>
      <c r="N168" s="8"/>
      <c r="O168" s="8"/>
      <c r="P168" s="8"/>
      <c r="Q168" s="8"/>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row>
    <row r="169" spans="1:89">
      <c r="A169" s="61">
        <v>45065</v>
      </c>
      <c r="B169" s="11"/>
      <c r="C169" s="11" t="s">
        <v>16</v>
      </c>
      <c r="D169" s="16"/>
      <c r="E169" s="11">
        <v>580</v>
      </c>
      <c r="F169" s="16"/>
      <c r="G169" s="16">
        <f t="shared" si="26"/>
        <v>0.28999999999999998</v>
      </c>
      <c r="H169" s="16"/>
      <c r="I169" s="56">
        <v>0</v>
      </c>
      <c r="J169" s="57">
        <f t="shared" si="24"/>
        <v>0</v>
      </c>
      <c r="K169" s="19"/>
      <c r="L169" s="22"/>
      <c r="M169" s="21"/>
      <c r="N169" s="8"/>
      <c r="O169" s="8"/>
      <c r="P169" s="8"/>
      <c r="Q169" s="8"/>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row>
    <row r="170" spans="1:89">
      <c r="A170" s="61">
        <v>45065</v>
      </c>
      <c r="B170" s="11"/>
      <c r="C170" s="11" t="s">
        <v>13</v>
      </c>
      <c r="D170" s="16"/>
      <c r="E170" s="11">
        <v>1280</v>
      </c>
      <c r="F170" s="16"/>
      <c r="G170" s="16">
        <f t="shared" si="26"/>
        <v>0.64</v>
      </c>
      <c r="H170" s="16"/>
      <c r="I170" s="56">
        <v>110</v>
      </c>
      <c r="J170" s="57">
        <f t="shared" si="24"/>
        <v>70.400000000000006</v>
      </c>
      <c r="K170" s="19"/>
      <c r="L170" s="22"/>
      <c r="M170" s="21"/>
      <c r="N170" s="8"/>
      <c r="O170" s="8"/>
      <c r="P170" s="8"/>
      <c r="Q170" s="8"/>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row>
    <row r="171" spans="1:89">
      <c r="A171" s="61">
        <v>45068</v>
      </c>
      <c r="B171" s="11"/>
      <c r="C171" s="11" t="s">
        <v>6</v>
      </c>
      <c r="D171" s="16"/>
      <c r="E171" s="11">
        <v>1880</v>
      </c>
      <c r="F171" s="16"/>
      <c r="G171" s="16">
        <f t="shared" si="26"/>
        <v>0.94</v>
      </c>
      <c r="H171" s="16"/>
      <c r="I171" s="56">
        <v>0</v>
      </c>
      <c r="J171" s="57">
        <f t="shared" si="24"/>
        <v>0</v>
      </c>
      <c r="K171" s="19"/>
      <c r="L171" s="22"/>
      <c r="M171" s="21"/>
      <c r="N171" s="8"/>
      <c r="O171" s="8"/>
      <c r="P171" s="8"/>
      <c r="Q171" s="8"/>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row>
    <row r="172" spans="1:89">
      <c r="A172" s="61">
        <v>45068</v>
      </c>
      <c r="B172" s="11"/>
      <c r="C172" s="11" t="s">
        <v>12</v>
      </c>
      <c r="D172" s="16"/>
      <c r="E172" s="11">
        <v>1760</v>
      </c>
      <c r="F172" s="16"/>
      <c r="G172" s="16">
        <f t="shared" si="26"/>
        <v>0.88</v>
      </c>
      <c r="H172" s="16"/>
      <c r="I172" s="56">
        <v>0</v>
      </c>
      <c r="J172" s="57">
        <f t="shared" si="24"/>
        <v>0</v>
      </c>
      <c r="K172" s="19"/>
      <c r="L172" s="22"/>
      <c r="M172" s="21"/>
      <c r="N172" s="8"/>
      <c r="O172" s="8"/>
      <c r="P172" s="8"/>
      <c r="Q172" s="8"/>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row>
    <row r="173" spans="1:89">
      <c r="A173" s="61">
        <v>45069</v>
      </c>
      <c r="B173" s="11"/>
      <c r="C173" s="11" t="s">
        <v>18</v>
      </c>
      <c r="D173" s="16"/>
      <c r="E173" s="11">
        <v>5260</v>
      </c>
      <c r="F173" s="16"/>
      <c r="G173" s="16">
        <f t="shared" si="26"/>
        <v>2.63</v>
      </c>
      <c r="H173" s="16"/>
      <c r="I173" s="56">
        <v>-40</v>
      </c>
      <c r="J173" s="57">
        <f t="shared" si="24"/>
        <v>-105.19999999999999</v>
      </c>
      <c r="K173" s="19"/>
      <c r="L173" s="8"/>
      <c r="M173" s="8"/>
      <c r="N173" s="8"/>
      <c r="O173" s="8"/>
      <c r="P173" s="8"/>
      <c r="Q173" s="8"/>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row>
    <row r="174" spans="1:89">
      <c r="A174" s="61">
        <v>45070</v>
      </c>
      <c r="B174" s="11"/>
      <c r="C174" s="11" t="s">
        <v>6</v>
      </c>
      <c r="D174" s="16"/>
      <c r="E174" s="11">
        <v>1780</v>
      </c>
      <c r="F174" s="16"/>
      <c r="G174" s="16">
        <f t="shared" si="26"/>
        <v>0.89</v>
      </c>
      <c r="H174" s="16"/>
      <c r="I174" s="56">
        <v>0</v>
      </c>
      <c r="J174" s="57">
        <f t="shared" si="24"/>
        <v>0</v>
      </c>
      <c r="K174" s="19"/>
      <c r="L174" s="8"/>
      <c r="M174" s="8"/>
      <c r="N174" s="8"/>
      <c r="O174" s="8"/>
      <c r="P174" s="8"/>
      <c r="Q174" s="8"/>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row>
    <row r="175" spans="1:89">
      <c r="A175" s="61">
        <v>45070</v>
      </c>
      <c r="B175" s="19"/>
      <c r="C175" s="11"/>
      <c r="D175" s="79"/>
      <c r="E175" s="11">
        <v>0</v>
      </c>
      <c r="F175" s="16"/>
      <c r="G175" s="16">
        <f t="shared" ref="G175" si="27">ROUND(E175/2000,2)</f>
        <v>0</v>
      </c>
      <c r="H175" s="16"/>
      <c r="I175" s="56">
        <v>0</v>
      </c>
      <c r="J175" s="57">
        <v>-380</v>
      </c>
      <c r="K175" s="78" t="s">
        <v>43</v>
      </c>
      <c r="L175" s="8"/>
      <c r="M175" s="8"/>
      <c r="N175" s="8"/>
      <c r="O175" s="8"/>
      <c r="P175" s="8"/>
      <c r="Q175" s="8"/>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row>
    <row r="176" spans="1:89">
      <c r="A176" s="61">
        <v>45071</v>
      </c>
      <c r="B176" s="11"/>
      <c r="C176" s="11" t="s">
        <v>11</v>
      </c>
      <c r="D176" s="16"/>
      <c r="E176" s="11">
        <v>220</v>
      </c>
      <c r="F176" s="16"/>
      <c r="G176" s="16">
        <f t="shared" si="26"/>
        <v>0.11</v>
      </c>
      <c r="H176" s="16"/>
      <c r="I176" s="56">
        <v>0</v>
      </c>
      <c r="J176" s="57">
        <f t="shared" si="24"/>
        <v>0</v>
      </c>
      <c r="K176" s="19"/>
      <c r="L176" s="8"/>
      <c r="M176" s="8"/>
      <c r="N176" s="8"/>
      <c r="O176" s="8"/>
      <c r="P176" s="8"/>
      <c r="Q176" s="8"/>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row>
    <row r="177" spans="1:89">
      <c r="A177" s="61">
        <v>45071</v>
      </c>
      <c r="B177" s="11"/>
      <c r="C177" s="11" t="s">
        <v>14</v>
      </c>
      <c r="D177" s="16"/>
      <c r="E177" s="11">
        <v>1520</v>
      </c>
      <c r="F177" s="16"/>
      <c r="G177" s="16">
        <f t="shared" si="26"/>
        <v>0.76</v>
      </c>
      <c r="H177" s="16"/>
      <c r="I177" s="56">
        <v>0</v>
      </c>
      <c r="J177" s="57">
        <f t="shared" si="24"/>
        <v>0</v>
      </c>
      <c r="K177" s="19"/>
      <c r="L177" s="8"/>
      <c r="M177" s="8"/>
      <c r="N177" s="8"/>
      <c r="O177" s="8"/>
      <c r="P177" s="8"/>
      <c r="Q177" s="8"/>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row>
    <row r="178" spans="1:89">
      <c r="A178" s="61">
        <v>45076</v>
      </c>
      <c r="B178" s="11"/>
      <c r="C178" s="11" t="s">
        <v>6</v>
      </c>
      <c r="D178" s="16"/>
      <c r="E178" s="11">
        <v>2280</v>
      </c>
      <c r="F178" s="16"/>
      <c r="G178" s="16">
        <f>ROUND(E178/2000,2)</f>
        <v>1.1399999999999999</v>
      </c>
      <c r="H178" s="16"/>
      <c r="I178" s="56">
        <v>0</v>
      </c>
      <c r="J178" s="57">
        <f t="shared" si="24"/>
        <v>0</v>
      </c>
      <c r="K178" s="19"/>
      <c r="L178" s="8"/>
      <c r="M178" s="8"/>
      <c r="N178" s="8"/>
      <c r="O178" s="8"/>
      <c r="P178" s="8"/>
      <c r="Q178" s="8"/>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row>
    <row r="179" spans="1:89">
      <c r="A179" s="61">
        <v>45073</v>
      </c>
      <c r="B179" s="11"/>
      <c r="C179" s="11"/>
      <c r="D179" s="16"/>
      <c r="E179" s="11">
        <v>0</v>
      </c>
      <c r="F179" s="16"/>
      <c r="G179" s="16">
        <f>ROUND(E179/2000,2)</f>
        <v>0</v>
      </c>
      <c r="H179" s="16"/>
      <c r="I179" s="56">
        <v>0</v>
      </c>
      <c r="J179" s="57">
        <f t="shared" si="24"/>
        <v>0</v>
      </c>
      <c r="K179" s="19"/>
      <c r="L179" s="8"/>
      <c r="M179" s="8"/>
      <c r="N179" s="8"/>
      <c r="O179" s="8"/>
      <c r="P179" s="8"/>
      <c r="Q179" s="8"/>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row>
    <row r="180" spans="1:89">
      <c r="A180" s="61">
        <v>45074</v>
      </c>
      <c r="B180" s="11"/>
      <c r="C180" s="11"/>
      <c r="D180" s="16"/>
      <c r="E180" s="11">
        <v>0</v>
      </c>
      <c r="F180" s="16"/>
      <c r="G180" s="16">
        <f t="shared" ref="G180:G183" si="28">ROUND(E180/2000,2)</f>
        <v>0</v>
      </c>
      <c r="H180" s="16"/>
      <c r="I180" s="56">
        <v>0</v>
      </c>
      <c r="J180" s="57">
        <f t="shared" si="24"/>
        <v>0</v>
      </c>
      <c r="K180" s="19"/>
      <c r="L180" s="8"/>
      <c r="M180" s="8"/>
      <c r="N180" s="8"/>
      <c r="O180" s="8"/>
      <c r="P180" s="8"/>
      <c r="Q180" s="8"/>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row>
    <row r="181" spans="1:89">
      <c r="A181" s="61">
        <v>45075</v>
      </c>
      <c r="B181" s="23"/>
      <c r="C181" s="23"/>
      <c r="D181" s="24"/>
      <c r="E181" s="23">
        <v>0</v>
      </c>
      <c r="F181" s="24"/>
      <c r="G181" s="16">
        <f t="shared" si="28"/>
        <v>0</v>
      </c>
      <c r="H181" s="24"/>
      <c r="I181" s="58">
        <v>0</v>
      </c>
      <c r="J181" s="57">
        <f t="shared" si="24"/>
        <v>0</v>
      </c>
      <c r="K181" s="19"/>
      <c r="L181" s="8"/>
      <c r="M181" s="8"/>
      <c r="N181" s="8"/>
      <c r="O181" s="8"/>
      <c r="P181" s="8"/>
      <c r="Q181" s="8"/>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row>
    <row r="182" spans="1:89">
      <c r="A182" s="61">
        <v>45076</v>
      </c>
      <c r="B182" s="23"/>
      <c r="C182" s="23"/>
      <c r="D182" s="24"/>
      <c r="E182" s="23">
        <v>0</v>
      </c>
      <c r="F182" s="24"/>
      <c r="G182" s="16">
        <f t="shared" si="28"/>
        <v>0</v>
      </c>
      <c r="H182" s="24"/>
      <c r="I182" s="58">
        <v>0</v>
      </c>
      <c r="J182" s="57">
        <f t="shared" si="24"/>
        <v>0</v>
      </c>
      <c r="K182" s="19"/>
      <c r="L182" s="8"/>
      <c r="M182" s="8"/>
      <c r="N182" s="8"/>
      <c r="O182" s="8"/>
      <c r="P182" s="8"/>
      <c r="Q182" s="8"/>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row>
    <row r="183" spans="1:89">
      <c r="A183" s="61">
        <v>45077</v>
      </c>
      <c r="B183" s="23"/>
      <c r="C183" s="23"/>
      <c r="D183" s="24"/>
      <c r="E183" s="23">
        <v>0</v>
      </c>
      <c r="F183" s="24"/>
      <c r="G183" s="16">
        <f t="shared" si="28"/>
        <v>0</v>
      </c>
      <c r="H183" s="24"/>
      <c r="I183" s="58">
        <v>0</v>
      </c>
      <c r="J183" s="57">
        <f t="shared" si="24"/>
        <v>0</v>
      </c>
      <c r="K183" s="19"/>
      <c r="L183" s="8"/>
      <c r="M183" s="8"/>
      <c r="N183" s="8"/>
      <c r="O183" s="8"/>
      <c r="P183" s="8"/>
      <c r="Q183" s="8"/>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row>
    <row r="184" spans="1:89">
      <c r="A184" s="54"/>
      <c r="B184" s="23"/>
      <c r="C184" s="23"/>
      <c r="D184" s="24"/>
      <c r="E184" s="23"/>
      <c r="F184" s="24"/>
      <c r="G184" s="16"/>
      <c r="H184" s="24"/>
      <c r="I184" s="58"/>
      <c r="J184" s="59"/>
      <c r="K184" s="55"/>
      <c r="L184" s="8"/>
      <c r="M184" s="8"/>
      <c r="N184" s="8"/>
      <c r="O184" s="8"/>
      <c r="P184" s="8"/>
      <c r="Q184" s="8"/>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row>
    <row r="185" spans="1:89" ht="16.5" thickBot="1">
      <c r="A185" s="44" t="s">
        <v>21</v>
      </c>
      <c r="B185" s="45"/>
      <c r="C185" s="45"/>
      <c r="D185" s="45"/>
      <c r="E185" s="45">
        <f>SUBTOTAL(109,MAY[POUNDS])</f>
        <v>62540</v>
      </c>
      <c r="F185" s="45"/>
      <c r="G185" s="46">
        <f>SUBTOTAL(109,MAY[TONS])</f>
        <v>30.691499999999998</v>
      </c>
      <c r="H185" s="45"/>
      <c r="I185" s="47"/>
      <c r="J185" s="60">
        <f>SUBTOTAL(109,MAY[REVENUE])</f>
        <v>156.56439999999998</v>
      </c>
      <c r="K185" s="48"/>
      <c r="L185" s="8"/>
      <c r="M185" s="8"/>
      <c r="N185" s="8"/>
      <c r="O185" s="8"/>
      <c r="P185" s="8"/>
      <c r="Q185" s="8"/>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row>
    <row r="186" spans="1:89" ht="16.5" thickBot="1">
      <c r="A186" s="62"/>
      <c r="B186" s="63"/>
      <c r="C186" s="75"/>
      <c r="D186" s="63"/>
      <c r="E186" s="63"/>
      <c r="F186" s="63"/>
      <c r="G186" s="63"/>
      <c r="H186" s="63"/>
      <c r="I186" s="63"/>
      <c r="J186" s="63"/>
      <c r="K186" s="64"/>
      <c r="L186" s="8"/>
      <c r="M186" s="8"/>
      <c r="N186" s="8"/>
      <c r="O186" s="8"/>
      <c r="P186" s="8"/>
      <c r="Q186" s="8"/>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row>
    <row r="187" spans="1:89">
      <c r="A187" s="37"/>
      <c r="B187" s="11"/>
      <c r="C187" s="11"/>
      <c r="D187" s="11"/>
      <c r="E187" s="26"/>
      <c r="F187" s="11"/>
      <c r="G187" s="28"/>
      <c r="H187" s="16"/>
      <c r="I187" s="17"/>
      <c r="J187" s="18"/>
      <c r="K187" s="15"/>
      <c r="L187" s="8"/>
      <c r="M187" s="8"/>
      <c r="N187" s="8"/>
      <c r="O187" s="8"/>
      <c r="P187" s="8"/>
      <c r="Q187" s="8"/>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row>
    <row r="188" spans="1:89">
      <c r="A188" s="3" t="s">
        <v>0</v>
      </c>
      <c r="B188" s="4" t="s">
        <v>22</v>
      </c>
      <c r="C188" s="73" t="s">
        <v>32</v>
      </c>
      <c r="D188" s="4" t="s">
        <v>23</v>
      </c>
      <c r="E188" s="5" t="s">
        <v>1</v>
      </c>
      <c r="F188" s="4" t="s">
        <v>24</v>
      </c>
      <c r="G188" s="6" t="s">
        <v>2</v>
      </c>
      <c r="H188" s="4" t="s">
        <v>25</v>
      </c>
      <c r="I188" s="5" t="s">
        <v>3</v>
      </c>
      <c r="J188" s="5" t="s">
        <v>4</v>
      </c>
      <c r="K188" s="7" t="s">
        <v>26</v>
      </c>
      <c r="L188" s="22"/>
      <c r="M188" s="21"/>
      <c r="N188" s="8"/>
      <c r="O188" s="8"/>
      <c r="P188" s="8"/>
      <c r="Q188" s="8"/>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row>
    <row r="189" spans="1:89">
      <c r="A189" s="10"/>
      <c r="B189" s="11"/>
      <c r="C189" s="74"/>
      <c r="D189" s="11"/>
      <c r="E189" s="12"/>
      <c r="F189" s="11"/>
      <c r="G189" s="13"/>
      <c r="H189" s="11"/>
      <c r="I189" s="12"/>
      <c r="J189" s="12"/>
      <c r="K189" s="14"/>
      <c r="L189" s="22"/>
      <c r="M189" s="21"/>
      <c r="N189" s="8"/>
      <c r="O189" s="8"/>
      <c r="P189" s="8"/>
      <c r="Q189" s="8"/>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row>
    <row r="190" spans="1:89">
      <c r="A190" s="61">
        <v>45078</v>
      </c>
      <c r="B190" s="11"/>
      <c r="C190" s="11" t="s">
        <v>6</v>
      </c>
      <c r="D190" s="15"/>
      <c r="E190" s="11">
        <v>900</v>
      </c>
      <c r="F190" s="11"/>
      <c r="G190" s="16">
        <f>ROUND(E190/2000,2)</f>
        <v>0.45</v>
      </c>
      <c r="H190" s="16"/>
      <c r="I190" s="56">
        <v>0</v>
      </c>
      <c r="J190" s="57">
        <f>G190*I190</f>
        <v>0</v>
      </c>
      <c r="K190" s="19"/>
      <c r="L190" s="22"/>
      <c r="M190" s="21"/>
      <c r="N190" s="8"/>
      <c r="O190" s="8"/>
      <c r="P190" s="8"/>
      <c r="Q190" s="8"/>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row>
    <row r="191" spans="1:89">
      <c r="A191" s="61">
        <v>45078</v>
      </c>
      <c r="B191" s="11"/>
      <c r="C191" s="74" t="s">
        <v>5</v>
      </c>
      <c r="D191" s="15"/>
      <c r="E191" s="11">
        <v>7160</v>
      </c>
      <c r="F191" s="11"/>
      <c r="G191" s="16">
        <f>ROUND(E191/2240,4)</f>
        <v>3.1964000000000001</v>
      </c>
      <c r="H191" s="16"/>
      <c r="I191" s="56">
        <v>201.6</v>
      </c>
      <c r="J191" s="57">
        <f t="shared" ref="J191:J221" si="29">G191*I191</f>
        <v>644.39423999999997</v>
      </c>
      <c r="K191" s="19"/>
      <c r="L191" s="22"/>
      <c r="M191" s="21"/>
      <c r="N191" s="8"/>
      <c r="O191" s="8"/>
      <c r="P191" s="8"/>
      <c r="Q191" s="8"/>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row>
    <row r="192" spans="1:89">
      <c r="A192" s="61">
        <v>45079</v>
      </c>
      <c r="B192" s="11"/>
      <c r="C192" s="11" t="s">
        <v>16</v>
      </c>
      <c r="D192" s="11"/>
      <c r="E192" s="11">
        <v>480</v>
      </c>
      <c r="F192" s="11"/>
      <c r="G192" s="16">
        <f t="shared" ref="G192" si="30">ROUND(E192/2000,2)</f>
        <v>0.24</v>
      </c>
      <c r="H192" s="16"/>
      <c r="I192" s="56">
        <v>0</v>
      </c>
      <c r="J192" s="57">
        <f t="shared" si="29"/>
        <v>0</v>
      </c>
      <c r="K192" s="19"/>
      <c r="L192" s="22"/>
      <c r="M192" s="21"/>
      <c r="N192" s="8"/>
      <c r="O192" s="8"/>
      <c r="P192" s="8"/>
      <c r="Q192" s="8"/>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row>
    <row r="193" spans="1:89">
      <c r="A193" s="61">
        <v>45079</v>
      </c>
      <c r="B193" s="11"/>
      <c r="C193" s="11" t="s">
        <v>11</v>
      </c>
      <c r="D193" s="11"/>
      <c r="E193" s="11">
        <v>300</v>
      </c>
      <c r="F193" s="11"/>
      <c r="G193" s="16">
        <f t="shared" ref="G193:G194" si="31">ROUND(E193/2000,2)</f>
        <v>0.15</v>
      </c>
      <c r="H193" s="16"/>
      <c r="I193" s="56">
        <v>0</v>
      </c>
      <c r="J193" s="57">
        <f t="shared" si="29"/>
        <v>0</v>
      </c>
      <c r="K193" s="19"/>
      <c r="L193" s="22"/>
      <c r="M193" s="21"/>
      <c r="N193" s="8"/>
      <c r="O193" s="8"/>
      <c r="P193" s="8"/>
      <c r="Q193" s="8"/>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row>
    <row r="194" spans="1:89">
      <c r="A194" s="61">
        <v>45079</v>
      </c>
      <c r="B194" s="11"/>
      <c r="C194" s="11" t="s">
        <v>14</v>
      </c>
      <c r="D194" s="15"/>
      <c r="E194" s="11">
        <v>620</v>
      </c>
      <c r="F194" s="11"/>
      <c r="G194" s="16">
        <f t="shared" si="31"/>
        <v>0.31</v>
      </c>
      <c r="H194" s="16"/>
      <c r="I194" s="56">
        <v>0</v>
      </c>
      <c r="J194" s="57">
        <f t="shared" si="29"/>
        <v>0</v>
      </c>
      <c r="K194" s="19"/>
      <c r="L194" s="8"/>
      <c r="M194" s="8"/>
      <c r="N194" s="8"/>
      <c r="O194" s="8"/>
      <c r="P194" s="8"/>
      <c r="Q194" s="8"/>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row>
    <row r="195" spans="1:89">
      <c r="A195" s="61">
        <v>45082</v>
      </c>
      <c r="B195" s="11"/>
      <c r="C195" s="11" t="s">
        <v>6</v>
      </c>
      <c r="D195" s="11"/>
      <c r="E195" s="11">
        <v>2300</v>
      </c>
      <c r="F195" s="11"/>
      <c r="G195" s="16">
        <f>ROUND(E195/2000,2)</f>
        <v>1.1499999999999999</v>
      </c>
      <c r="H195" s="16"/>
      <c r="I195" s="56">
        <v>0</v>
      </c>
      <c r="J195" s="57">
        <f t="shared" si="29"/>
        <v>0</v>
      </c>
      <c r="K195" s="19"/>
      <c r="L195" s="42"/>
      <c r="M195" s="21"/>
      <c r="N195" s="8"/>
      <c r="O195" s="8"/>
      <c r="P195" s="8"/>
      <c r="Q195" s="8"/>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row>
    <row r="196" spans="1:89">
      <c r="A196" s="61">
        <v>45084</v>
      </c>
      <c r="B196" s="11"/>
      <c r="C196" s="11" t="s">
        <v>6</v>
      </c>
      <c r="D196" s="15"/>
      <c r="E196" s="11">
        <v>1500</v>
      </c>
      <c r="F196" s="11"/>
      <c r="G196" s="16">
        <f t="shared" ref="G196:G200" si="32">ROUND(E196/2000,2)</f>
        <v>0.75</v>
      </c>
      <c r="H196" s="16"/>
      <c r="I196" s="56">
        <v>0</v>
      </c>
      <c r="J196" s="57">
        <f t="shared" si="29"/>
        <v>0</v>
      </c>
      <c r="K196" s="19"/>
      <c r="L196" s="22"/>
      <c r="M196" s="21"/>
      <c r="N196" s="8"/>
      <c r="O196" s="8"/>
      <c r="P196" s="8"/>
      <c r="Q196" s="8"/>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row>
    <row r="197" spans="1:89">
      <c r="A197" s="61">
        <v>45084</v>
      </c>
      <c r="B197" s="11"/>
      <c r="C197" s="11" t="s">
        <v>8</v>
      </c>
      <c r="D197" s="15"/>
      <c r="E197" s="11">
        <v>7120</v>
      </c>
      <c r="F197" s="11"/>
      <c r="G197" s="16">
        <f t="shared" si="32"/>
        <v>3.56</v>
      </c>
      <c r="H197" s="16"/>
      <c r="I197" s="56">
        <v>-20</v>
      </c>
      <c r="J197" s="57">
        <f t="shared" si="29"/>
        <v>-71.2</v>
      </c>
      <c r="K197" s="19"/>
      <c r="L197" s="22"/>
      <c r="M197" s="21"/>
      <c r="N197" s="8"/>
      <c r="O197" s="8"/>
      <c r="P197" s="8"/>
      <c r="Q197" s="8"/>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row>
    <row r="198" spans="1:89">
      <c r="A198" s="61">
        <v>45086</v>
      </c>
      <c r="B198" s="11"/>
      <c r="C198" s="11" t="s">
        <v>6</v>
      </c>
      <c r="D198" s="15"/>
      <c r="E198" s="11">
        <v>1080</v>
      </c>
      <c r="F198" s="11"/>
      <c r="G198" s="16">
        <f t="shared" si="32"/>
        <v>0.54</v>
      </c>
      <c r="H198" s="16"/>
      <c r="I198" s="56">
        <v>0</v>
      </c>
      <c r="J198" s="57">
        <f t="shared" si="29"/>
        <v>0</v>
      </c>
      <c r="K198" s="19"/>
      <c r="L198" s="22"/>
      <c r="M198" s="21"/>
      <c r="N198" s="8"/>
      <c r="O198" s="8"/>
      <c r="P198" s="8"/>
      <c r="Q198" s="8"/>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row>
    <row r="199" spans="1:89">
      <c r="A199" s="61">
        <v>45086</v>
      </c>
      <c r="B199" s="11"/>
      <c r="C199" s="11" t="s">
        <v>11</v>
      </c>
      <c r="D199" s="16"/>
      <c r="E199" s="11">
        <v>320</v>
      </c>
      <c r="F199" s="16"/>
      <c r="G199" s="16">
        <f t="shared" si="32"/>
        <v>0.16</v>
      </c>
      <c r="H199" s="16"/>
      <c r="I199" s="56">
        <v>0</v>
      </c>
      <c r="J199" s="57">
        <f t="shared" si="29"/>
        <v>0</v>
      </c>
      <c r="K199" s="19"/>
      <c r="L199" s="20"/>
      <c r="M199" s="21"/>
      <c r="N199" s="8"/>
      <c r="O199" s="8"/>
      <c r="P199" s="8"/>
      <c r="Q199" s="8"/>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row>
    <row r="200" spans="1:89">
      <c r="A200" s="61">
        <v>45086</v>
      </c>
      <c r="B200" s="11"/>
      <c r="C200" s="11" t="s">
        <v>14</v>
      </c>
      <c r="D200" s="15"/>
      <c r="E200" s="11">
        <v>800</v>
      </c>
      <c r="F200" s="11"/>
      <c r="G200" s="16">
        <f t="shared" si="32"/>
        <v>0.4</v>
      </c>
      <c r="H200" s="16"/>
      <c r="I200" s="56">
        <v>0</v>
      </c>
      <c r="J200" s="57">
        <f t="shared" si="29"/>
        <v>0</v>
      </c>
      <c r="K200" s="19"/>
      <c r="L200" s="20"/>
      <c r="M200" s="21"/>
      <c r="N200" s="8"/>
      <c r="O200" s="8"/>
      <c r="P200" s="8"/>
      <c r="Q200" s="8"/>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row>
    <row r="201" spans="1:89">
      <c r="A201" s="61">
        <v>45086</v>
      </c>
      <c r="B201" s="11"/>
      <c r="C201" s="11" t="s">
        <v>9</v>
      </c>
      <c r="D201" s="15"/>
      <c r="E201" s="11">
        <v>840</v>
      </c>
      <c r="F201" s="11"/>
      <c r="G201" s="16">
        <f>ROUND(E201/2000,4)</f>
        <v>0.42</v>
      </c>
      <c r="H201" s="16"/>
      <c r="I201" s="56">
        <f>0.58*2000</f>
        <v>1160</v>
      </c>
      <c r="J201" s="57">
        <f t="shared" si="29"/>
        <v>487.2</v>
      </c>
      <c r="K201" s="19"/>
      <c r="L201" s="22"/>
      <c r="M201" s="21"/>
      <c r="N201" s="8"/>
      <c r="O201" s="8"/>
      <c r="P201" s="8"/>
      <c r="Q201" s="8"/>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row>
    <row r="202" spans="1:89">
      <c r="A202" s="61">
        <v>45089</v>
      </c>
      <c r="B202" s="11"/>
      <c r="C202" s="11" t="s">
        <v>15</v>
      </c>
      <c r="D202" s="16"/>
      <c r="E202" s="11">
        <v>4400</v>
      </c>
      <c r="F202" s="16"/>
      <c r="G202" s="16">
        <f>ROUND(E202/2000,2)</f>
        <v>2.2000000000000002</v>
      </c>
      <c r="H202" s="16"/>
      <c r="I202" s="57">
        <v>60</v>
      </c>
      <c r="J202" s="57">
        <f t="shared" si="29"/>
        <v>132</v>
      </c>
      <c r="K202" s="19"/>
      <c r="L202" s="22"/>
      <c r="M202" s="21"/>
      <c r="N202" s="8"/>
      <c r="O202" s="8"/>
      <c r="P202" s="8"/>
      <c r="Q202" s="8"/>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row>
    <row r="203" spans="1:89">
      <c r="A203" s="61">
        <v>45089</v>
      </c>
      <c r="B203" s="11"/>
      <c r="C203" s="11" t="s">
        <v>13</v>
      </c>
      <c r="D203" s="16"/>
      <c r="E203" s="11">
        <v>2900</v>
      </c>
      <c r="F203" s="16"/>
      <c r="G203" s="16">
        <f t="shared" ref="G203:G214" si="33">ROUND(E203/2000,2)</f>
        <v>1.45</v>
      </c>
      <c r="H203" s="16"/>
      <c r="I203" s="56">
        <v>110</v>
      </c>
      <c r="J203" s="57">
        <f t="shared" si="29"/>
        <v>159.5</v>
      </c>
      <c r="K203" s="19"/>
      <c r="L203" s="22"/>
      <c r="M203" s="21"/>
      <c r="N203" s="8"/>
      <c r="O203" s="8"/>
      <c r="P203" s="8"/>
      <c r="Q203" s="8"/>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row>
    <row r="204" spans="1:89">
      <c r="A204" s="61">
        <v>45089</v>
      </c>
      <c r="B204" s="11"/>
      <c r="C204" s="11" t="s">
        <v>6</v>
      </c>
      <c r="D204" s="16"/>
      <c r="E204" s="11">
        <v>1780</v>
      </c>
      <c r="F204" s="16"/>
      <c r="G204" s="16">
        <f t="shared" si="33"/>
        <v>0.89</v>
      </c>
      <c r="H204" s="16"/>
      <c r="I204" s="56">
        <v>0</v>
      </c>
      <c r="J204" s="57">
        <f t="shared" si="29"/>
        <v>0</v>
      </c>
      <c r="K204" s="19"/>
      <c r="L204" s="22"/>
      <c r="M204" s="21"/>
      <c r="N204" s="8"/>
      <c r="O204" s="8"/>
      <c r="P204" s="8"/>
      <c r="Q204" s="8"/>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row>
    <row r="205" spans="1:89">
      <c r="A205" s="61">
        <v>45089</v>
      </c>
      <c r="B205" s="11"/>
      <c r="C205" s="11" t="s">
        <v>5</v>
      </c>
      <c r="D205" s="16"/>
      <c r="E205" s="11">
        <v>5660</v>
      </c>
      <c r="F205" s="16"/>
      <c r="G205" s="16">
        <f>ROUND(E205/2240,4)</f>
        <v>2.5268000000000002</v>
      </c>
      <c r="H205" s="16"/>
      <c r="I205" s="56">
        <v>201.6</v>
      </c>
      <c r="J205" s="57">
        <f t="shared" ref="J205" si="34">G205*I205</f>
        <v>509.40288000000004</v>
      </c>
      <c r="K205" s="19"/>
      <c r="L205" s="8"/>
      <c r="M205" s="8"/>
      <c r="N205" s="8"/>
      <c r="O205" s="8"/>
      <c r="P205" s="8"/>
      <c r="Q205" s="8"/>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row>
    <row r="206" spans="1:89">
      <c r="A206" s="61">
        <v>45091</v>
      </c>
      <c r="B206" s="11"/>
      <c r="C206" s="11" t="s">
        <v>19</v>
      </c>
      <c r="D206" s="16"/>
      <c r="E206" s="11">
        <v>520</v>
      </c>
      <c r="F206" s="16"/>
      <c r="G206" s="16">
        <f t="shared" si="33"/>
        <v>0.26</v>
      </c>
      <c r="H206" s="16"/>
      <c r="I206" s="57">
        <v>0</v>
      </c>
      <c r="J206" s="57">
        <f t="shared" si="29"/>
        <v>0</v>
      </c>
      <c r="K206" s="19"/>
      <c r="L206" s="8"/>
      <c r="M206" s="8"/>
      <c r="N206" s="8"/>
      <c r="O206" s="8"/>
      <c r="P206" s="8"/>
      <c r="Q206" s="8"/>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row>
    <row r="207" spans="1:89">
      <c r="A207" s="61">
        <v>45093</v>
      </c>
      <c r="B207" s="11"/>
      <c r="C207" s="11" t="s">
        <v>6</v>
      </c>
      <c r="D207" s="16"/>
      <c r="E207" s="11">
        <v>1560</v>
      </c>
      <c r="F207" s="16"/>
      <c r="G207" s="16">
        <f t="shared" si="33"/>
        <v>0.78</v>
      </c>
      <c r="H207" s="16"/>
      <c r="I207" s="56">
        <v>0</v>
      </c>
      <c r="J207" s="57">
        <f t="shared" si="29"/>
        <v>0</v>
      </c>
      <c r="K207" s="19"/>
      <c r="L207" s="8"/>
      <c r="M207" s="8"/>
      <c r="N207" s="8"/>
      <c r="O207" s="8"/>
      <c r="P207" s="8"/>
      <c r="Q207" s="8"/>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row>
    <row r="208" spans="1:89">
      <c r="A208" s="61">
        <v>45096</v>
      </c>
      <c r="B208" s="11"/>
      <c r="C208" s="11" t="s">
        <v>5</v>
      </c>
      <c r="D208" s="16"/>
      <c r="E208" s="11">
        <v>3620</v>
      </c>
      <c r="F208" s="16"/>
      <c r="G208" s="16">
        <f>ROUND(E208/2240,4)</f>
        <v>1.6161000000000001</v>
      </c>
      <c r="H208" s="16"/>
      <c r="I208" s="56">
        <v>201.6</v>
      </c>
      <c r="J208" s="57">
        <f t="shared" si="29"/>
        <v>325.80576000000002</v>
      </c>
      <c r="K208" s="19"/>
      <c r="L208" s="8"/>
      <c r="M208" s="8"/>
      <c r="N208" s="8"/>
      <c r="O208" s="8"/>
      <c r="P208" s="8"/>
      <c r="Q208" s="8"/>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row>
    <row r="209" spans="1:89">
      <c r="A209" s="61">
        <v>45096</v>
      </c>
      <c r="B209" s="11"/>
      <c r="C209" s="11" t="s">
        <v>6</v>
      </c>
      <c r="D209" s="16"/>
      <c r="E209" s="11">
        <v>1700</v>
      </c>
      <c r="F209" s="16"/>
      <c r="G209" s="16">
        <f t="shared" si="33"/>
        <v>0.85</v>
      </c>
      <c r="H209" s="16"/>
      <c r="I209" s="56">
        <v>0</v>
      </c>
      <c r="J209" s="57">
        <f t="shared" si="29"/>
        <v>0</v>
      </c>
      <c r="K209" s="19"/>
      <c r="L209" s="8"/>
      <c r="M209" s="8"/>
      <c r="N209" s="8"/>
      <c r="O209" s="8"/>
      <c r="P209" s="8"/>
      <c r="Q209" s="8"/>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row>
    <row r="210" spans="1:89">
      <c r="A210" s="61">
        <v>45097</v>
      </c>
      <c r="B210" s="11"/>
      <c r="C210" s="11" t="s">
        <v>14</v>
      </c>
      <c r="D210" s="16"/>
      <c r="E210" s="11">
        <v>920</v>
      </c>
      <c r="F210" s="16"/>
      <c r="G210" s="16">
        <f t="shared" si="33"/>
        <v>0.46</v>
      </c>
      <c r="H210" s="16"/>
      <c r="I210" s="56">
        <v>0</v>
      </c>
      <c r="J210" s="57">
        <f t="shared" si="29"/>
        <v>0</v>
      </c>
      <c r="K210" s="19"/>
      <c r="L210" s="8"/>
      <c r="M210" s="8"/>
      <c r="N210" s="8"/>
      <c r="O210" s="8"/>
      <c r="P210" s="8"/>
      <c r="Q210" s="8"/>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row>
    <row r="211" spans="1:89">
      <c r="A211" s="61">
        <v>45097</v>
      </c>
      <c r="B211" s="11"/>
      <c r="C211" s="11" t="s">
        <v>11</v>
      </c>
      <c r="D211" s="16"/>
      <c r="E211" s="11">
        <v>400</v>
      </c>
      <c r="F211" s="16"/>
      <c r="G211" s="16">
        <f t="shared" si="33"/>
        <v>0.2</v>
      </c>
      <c r="H211" s="16"/>
      <c r="I211" s="56">
        <v>0</v>
      </c>
      <c r="J211" s="57">
        <f t="shared" si="29"/>
        <v>0</v>
      </c>
      <c r="K211" s="19"/>
      <c r="L211" s="22"/>
      <c r="M211" s="21"/>
      <c r="N211" s="8"/>
      <c r="O211" s="8"/>
      <c r="P211" s="8"/>
      <c r="Q211" s="8"/>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row>
    <row r="212" spans="1:89">
      <c r="A212" s="61">
        <v>45097</v>
      </c>
      <c r="B212" s="11"/>
      <c r="C212" s="11" t="s">
        <v>16</v>
      </c>
      <c r="D212" s="16"/>
      <c r="E212" s="11">
        <v>540</v>
      </c>
      <c r="F212" s="16"/>
      <c r="G212" s="16">
        <f t="shared" si="33"/>
        <v>0.27</v>
      </c>
      <c r="H212" s="16"/>
      <c r="I212" s="56">
        <v>0</v>
      </c>
      <c r="J212" s="57">
        <f t="shared" si="29"/>
        <v>0</v>
      </c>
      <c r="K212" s="19"/>
      <c r="L212" s="22"/>
      <c r="M212" s="21"/>
      <c r="N212" s="8"/>
      <c r="O212" s="8"/>
      <c r="P212" s="8"/>
      <c r="Q212" s="8"/>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row>
    <row r="213" spans="1:89">
      <c r="A213" s="61">
        <v>45098</v>
      </c>
      <c r="B213" s="11"/>
      <c r="C213" s="11" t="s">
        <v>17</v>
      </c>
      <c r="D213" s="16"/>
      <c r="E213" s="11">
        <v>4640</v>
      </c>
      <c r="F213" s="16"/>
      <c r="G213" s="16">
        <f t="shared" si="33"/>
        <v>2.3199999999999998</v>
      </c>
      <c r="H213" s="16"/>
      <c r="I213" s="56">
        <v>-40</v>
      </c>
      <c r="J213" s="57">
        <f t="shared" si="29"/>
        <v>-92.8</v>
      </c>
      <c r="K213" s="19"/>
      <c r="L213" s="22"/>
      <c r="M213" s="21"/>
      <c r="N213" s="8"/>
      <c r="O213" s="8"/>
      <c r="P213" s="8"/>
      <c r="Q213" s="8"/>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row>
    <row r="214" spans="1:89">
      <c r="A214" s="61">
        <v>45099</v>
      </c>
      <c r="B214" s="11"/>
      <c r="C214" s="11" t="s">
        <v>6</v>
      </c>
      <c r="D214" s="16"/>
      <c r="E214" s="11">
        <v>1700</v>
      </c>
      <c r="F214" s="16"/>
      <c r="G214" s="16">
        <f t="shared" si="33"/>
        <v>0.85</v>
      </c>
      <c r="H214" s="16"/>
      <c r="I214" s="56">
        <v>0</v>
      </c>
      <c r="J214" s="57">
        <f t="shared" si="29"/>
        <v>0</v>
      </c>
      <c r="K214" s="19"/>
      <c r="L214" s="22"/>
      <c r="M214" s="21"/>
      <c r="N214" s="8"/>
      <c r="O214" s="8"/>
      <c r="P214" s="8"/>
      <c r="Q214" s="8"/>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row>
    <row r="215" spans="1:89">
      <c r="A215" s="61">
        <v>45099</v>
      </c>
      <c r="B215" s="11"/>
      <c r="C215" s="11"/>
      <c r="D215" s="16"/>
      <c r="E215" s="11">
        <v>0</v>
      </c>
      <c r="F215" s="16"/>
      <c r="G215" s="16">
        <f>ROUND(E215/2240,4)</f>
        <v>0</v>
      </c>
      <c r="H215" s="16"/>
      <c r="I215" s="56">
        <v>0</v>
      </c>
      <c r="J215" s="57">
        <v>-350</v>
      </c>
      <c r="K215" s="78" t="s">
        <v>42</v>
      </c>
      <c r="L215" s="8"/>
      <c r="M215" s="8"/>
      <c r="N215" s="8"/>
      <c r="O215" s="8"/>
      <c r="P215" s="8"/>
      <c r="Q215" s="8"/>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row>
    <row r="216" spans="1:89">
      <c r="A216" s="61">
        <v>45100</v>
      </c>
      <c r="B216" s="11"/>
      <c r="C216" s="11" t="s">
        <v>7</v>
      </c>
      <c r="D216" s="16"/>
      <c r="E216" s="11">
        <v>3460</v>
      </c>
      <c r="F216" s="16"/>
      <c r="G216" s="16">
        <f>ROUND(E216/2240,4)</f>
        <v>1.5446</v>
      </c>
      <c r="H216" s="16"/>
      <c r="I216" s="56">
        <v>201.6</v>
      </c>
      <c r="J216" s="57">
        <f t="shared" ref="J216" si="35">G216*I216</f>
        <v>311.39135999999996</v>
      </c>
      <c r="K216" s="19"/>
      <c r="L216" s="22"/>
      <c r="M216" s="21"/>
      <c r="N216" s="8"/>
      <c r="O216" s="8"/>
      <c r="P216" s="8"/>
      <c r="Q216" s="8"/>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row>
    <row r="217" spans="1:89">
      <c r="A217" s="61">
        <v>45103</v>
      </c>
      <c r="B217" s="11"/>
      <c r="C217" s="11" t="s">
        <v>6</v>
      </c>
      <c r="D217" s="16"/>
      <c r="E217" s="11">
        <v>2000</v>
      </c>
      <c r="F217" s="16"/>
      <c r="G217" s="16">
        <f t="shared" ref="G217:G220" si="36">ROUND(E217/2000,2)</f>
        <v>1</v>
      </c>
      <c r="H217" s="16"/>
      <c r="I217" s="56">
        <v>0</v>
      </c>
      <c r="J217" s="57">
        <f t="shared" si="29"/>
        <v>0</v>
      </c>
      <c r="K217" s="19"/>
      <c r="L217" s="22"/>
      <c r="M217" s="21"/>
      <c r="N217" s="8"/>
      <c r="O217" s="8"/>
      <c r="P217" s="8"/>
      <c r="Q217" s="8"/>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row>
    <row r="218" spans="1:89">
      <c r="A218" s="61">
        <v>45106</v>
      </c>
      <c r="B218" s="23"/>
      <c r="C218" s="23" t="s">
        <v>6</v>
      </c>
      <c r="D218" s="24"/>
      <c r="E218" s="23">
        <v>1600</v>
      </c>
      <c r="F218" s="24"/>
      <c r="G218" s="16">
        <f t="shared" si="36"/>
        <v>0.8</v>
      </c>
      <c r="H218" s="24"/>
      <c r="I218" s="58">
        <v>0</v>
      </c>
      <c r="J218" s="57">
        <f t="shared" si="29"/>
        <v>0</v>
      </c>
      <c r="K218" s="19"/>
      <c r="L218" s="22"/>
      <c r="M218" s="21"/>
      <c r="N218" s="8"/>
      <c r="O218" s="8"/>
      <c r="P218" s="8"/>
      <c r="Q218" s="8"/>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row>
    <row r="219" spans="1:89">
      <c r="A219" s="61">
        <v>45107</v>
      </c>
      <c r="B219" s="23"/>
      <c r="C219" s="23" t="s">
        <v>14</v>
      </c>
      <c r="D219" s="24"/>
      <c r="E219" s="23">
        <v>840</v>
      </c>
      <c r="F219" s="24"/>
      <c r="G219" s="16">
        <f t="shared" si="36"/>
        <v>0.42</v>
      </c>
      <c r="H219" s="24"/>
      <c r="I219" s="58">
        <v>0</v>
      </c>
      <c r="J219" s="57">
        <f t="shared" si="29"/>
        <v>0</v>
      </c>
      <c r="K219" s="19"/>
      <c r="L219" s="8"/>
      <c r="M219" s="8"/>
      <c r="N219" s="8"/>
      <c r="O219" s="8"/>
      <c r="P219" s="8"/>
      <c r="Q219" s="8"/>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row>
    <row r="220" spans="1:89">
      <c r="A220" s="61">
        <v>45107</v>
      </c>
      <c r="B220" s="23"/>
      <c r="C220" s="23" t="s">
        <v>11</v>
      </c>
      <c r="D220" s="24"/>
      <c r="E220" s="23">
        <v>280</v>
      </c>
      <c r="F220" s="24"/>
      <c r="G220" s="16">
        <f t="shared" si="36"/>
        <v>0.14000000000000001</v>
      </c>
      <c r="H220" s="24"/>
      <c r="I220" s="58">
        <v>0</v>
      </c>
      <c r="J220" s="57">
        <f t="shared" si="29"/>
        <v>0</v>
      </c>
      <c r="K220" s="19"/>
      <c r="L220" s="8"/>
      <c r="M220" s="8"/>
      <c r="N220" s="8"/>
      <c r="O220" s="8"/>
      <c r="P220" s="8"/>
      <c r="Q220" s="8"/>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row>
    <row r="221" spans="1:89">
      <c r="A221" s="61">
        <v>45107</v>
      </c>
      <c r="B221" s="19"/>
      <c r="C221" s="11" t="s">
        <v>5</v>
      </c>
      <c r="D221" s="79"/>
      <c r="E221" s="11">
        <v>3220</v>
      </c>
      <c r="F221" s="16"/>
      <c r="G221" s="16">
        <f>ROUND(E221/2240,4)</f>
        <v>1.4375</v>
      </c>
      <c r="H221" s="16"/>
      <c r="I221" s="56">
        <v>201.6</v>
      </c>
      <c r="J221" s="57">
        <f t="shared" si="29"/>
        <v>289.8</v>
      </c>
      <c r="K221" s="19"/>
      <c r="L221" s="8"/>
      <c r="M221" s="8"/>
      <c r="N221" s="8"/>
      <c r="O221" s="8"/>
      <c r="P221" s="8"/>
      <c r="Q221" s="8"/>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row>
    <row r="222" spans="1:89">
      <c r="A222" s="80"/>
      <c r="B222" s="19"/>
      <c r="C222" s="11"/>
      <c r="D222" s="79"/>
      <c r="E222" s="23">
        <v>0</v>
      </c>
      <c r="F222" s="24"/>
      <c r="G222" s="16">
        <f t="shared" ref="G222:G226" si="37">ROUND(E222/2000,2)</f>
        <v>0</v>
      </c>
      <c r="H222" s="24"/>
      <c r="I222" s="58">
        <v>0</v>
      </c>
      <c r="J222" s="57">
        <f t="shared" ref="J222:J226" si="38">G222*I222</f>
        <v>0</v>
      </c>
      <c r="K222" s="19"/>
      <c r="L222" s="8"/>
      <c r="M222" s="8"/>
      <c r="N222" s="8"/>
      <c r="O222" s="8"/>
      <c r="P222" s="8"/>
      <c r="Q222" s="8"/>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row>
    <row r="223" spans="1:89">
      <c r="A223" s="80"/>
      <c r="B223" s="19"/>
      <c r="C223" s="11"/>
      <c r="D223" s="79"/>
      <c r="E223" s="23">
        <v>0</v>
      </c>
      <c r="F223" s="24"/>
      <c r="G223" s="16">
        <f t="shared" si="37"/>
        <v>0</v>
      </c>
      <c r="H223" s="24"/>
      <c r="I223" s="58">
        <v>0</v>
      </c>
      <c r="J223" s="57">
        <f t="shared" si="38"/>
        <v>0</v>
      </c>
      <c r="K223" s="19"/>
      <c r="L223" s="8"/>
      <c r="M223" s="8"/>
      <c r="N223" s="8"/>
      <c r="O223" s="8"/>
      <c r="P223" s="8"/>
      <c r="Q223" s="8"/>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row>
    <row r="224" spans="1:89">
      <c r="A224" s="80"/>
      <c r="B224" s="19"/>
      <c r="C224" s="11"/>
      <c r="D224" s="79"/>
      <c r="E224" s="23">
        <v>0</v>
      </c>
      <c r="F224" s="24"/>
      <c r="G224" s="16">
        <f t="shared" si="37"/>
        <v>0</v>
      </c>
      <c r="H224" s="24"/>
      <c r="I224" s="58">
        <v>0</v>
      </c>
      <c r="J224" s="57">
        <f t="shared" si="38"/>
        <v>0</v>
      </c>
      <c r="K224" s="19"/>
      <c r="L224" s="8"/>
      <c r="M224" s="8"/>
      <c r="N224" s="8"/>
      <c r="O224" s="8"/>
      <c r="P224" s="8"/>
      <c r="Q224" s="8"/>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row>
    <row r="225" spans="1:89">
      <c r="A225" s="80"/>
      <c r="B225" s="19"/>
      <c r="C225" s="11"/>
      <c r="D225" s="79"/>
      <c r="E225" s="23">
        <v>0</v>
      </c>
      <c r="F225" s="24"/>
      <c r="G225" s="16">
        <f t="shared" si="37"/>
        <v>0</v>
      </c>
      <c r="H225" s="24"/>
      <c r="I225" s="58">
        <v>0</v>
      </c>
      <c r="J225" s="57">
        <f t="shared" si="38"/>
        <v>0</v>
      </c>
      <c r="K225" s="19"/>
      <c r="L225" s="8"/>
      <c r="M225" s="8"/>
      <c r="N225" s="8"/>
      <c r="O225" s="8"/>
      <c r="P225" s="8"/>
      <c r="Q225" s="8"/>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row>
    <row r="226" spans="1:89">
      <c r="A226" s="80"/>
      <c r="B226" s="19"/>
      <c r="C226" s="11"/>
      <c r="D226" s="79"/>
      <c r="E226" s="23">
        <v>0</v>
      </c>
      <c r="F226" s="24"/>
      <c r="G226" s="16">
        <f t="shared" si="37"/>
        <v>0</v>
      </c>
      <c r="H226" s="24"/>
      <c r="I226" s="58">
        <v>0</v>
      </c>
      <c r="J226" s="57">
        <f t="shared" si="38"/>
        <v>0</v>
      </c>
      <c r="K226" s="19"/>
      <c r="L226" s="8"/>
      <c r="M226" s="8"/>
      <c r="N226" s="8"/>
      <c r="O226" s="8"/>
      <c r="P226" s="8"/>
      <c r="Q226" s="8"/>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row>
    <row r="227" spans="1:89">
      <c r="A227" s="54"/>
      <c r="B227" s="23"/>
      <c r="C227" s="23"/>
      <c r="D227" s="24"/>
      <c r="E227" s="23"/>
      <c r="F227" s="24"/>
      <c r="G227" s="16"/>
      <c r="H227" s="24"/>
      <c r="I227" s="58"/>
      <c r="J227" s="59"/>
      <c r="K227" s="55"/>
      <c r="L227" s="8"/>
      <c r="M227" s="8"/>
      <c r="N227" s="8"/>
      <c r="O227" s="8"/>
      <c r="P227" s="8"/>
      <c r="Q227" s="8"/>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row>
    <row r="228" spans="1:89" ht="16.5" thickBot="1">
      <c r="A228" s="44" t="s">
        <v>21</v>
      </c>
      <c r="B228" s="45"/>
      <c r="C228" s="45"/>
      <c r="D228" s="45"/>
      <c r="E228" s="45">
        <f>SUBTOTAL(109,JUN[POUNDS])</f>
        <v>65160</v>
      </c>
      <c r="F228" s="45"/>
      <c r="G228" s="46">
        <f>SUBTOTAL(109,JUN[TONS])</f>
        <v>31.341400000000007</v>
      </c>
      <c r="H228" s="45"/>
      <c r="I228" s="47"/>
      <c r="J228" s="60">
        <f>SUBTOTAL(109,JUN[REVENUE])</f>
        <v>2345.49424</v>
      </c>
      <c r="K228" s="48"/>
      <c r="L228" s="8"/>
      <c r="M228" s="8"/>
      <c r="N228" s="8"/>
      <c r="O228" s="8"/>
      <c r="P228" s="8"/>
      <c r="Q228" s="8"/>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row>
    <row r="229" spans="1:89" ht="16.5" thickBot="1">
      <c r="A229" s="62"/>
      <c r="B229" s="63"/>
      <c r="C229" s="75"/>
      <c r="D229" s="63"/>
      <c r="E229" s="63"/>
      <c r="F229" s="63"/>
      <c r="G229" s="63"/>
      <c r="H229" s="63"/>
      <c r="I229" s="63"/>
      <c r="J229" s="63"/>
      <c r="K229" s="64"/>
      <c r="L229" s="8"/>
      <c r="M229" s="8"/>
      <c r="N229" s="8"/>
      <c r="O229" s="8"/>
      <c r="P229" s="8"/>
      <c r="Q229" s="8"/>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row>
    <row r="230" spans="1:89">
      <c r="A230" s="22"/>
      <c r="B230" s="38"/>
      <c r="C230" s="11"/>
      <c r="D230" s="38"/>
      <c r="E230" s="26"/>
      <c r="F230" s="38"/>
      <c r="G230" s="39"/>
      <c r="H230" s="39"/>
      <c r="I230" s="40"/>
      <c r="J230" s="21"/>
      <c r="K230" s="8"/>
      <c r="L230" s="8"/>
      <c r="M230" s="8"/>
      <c r="N230" s="8"/>
      <c r="O230" s="8"/>
      <c r="P230" s="8"/>
      <c r="Q230" s="8"/>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row>
    <row r="231" spans="1:89">
      <c r="A231" s="3" t="s">
        <v>0</v>
      </c>
      <c r="B231" s="4" t="s">
        <v>22</v>
      </c>
      <c r="C231" s="73" t="s">
        <v>33</v>
      </c>
      <c r="D231" s="4" t="s">
        <v>23</v>
      </c>
      <c r="E231" s="5" t="s">
        <v>1</v>
      </c>
      <c r="F231" s="4" t="s">
        <v>24</v>
      </c>
      <c r="G231" s="6" t="s">
        <v>2</v>
      </c>
      <c r="H231" s="4" t="s">
        <v>25</v>
      </c>
      <c r="I231" s="5" t="s">
        <v>3</v>
      </c>
      <c r="J231" s="5" t="s">
        <v>4</v>
      </c>
      <c r="K231" s="7" t="s">
        <v>26</v>
      </c>
      <c r="L231" s="8"/>
      <c r="M231" s="8"/>
      <c r="N231" s="8"/>
      <c r="O231" s="8"/>
      <c r="P231" s="8"/>
      <c r="Q231" s="8"/>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row>
    <row r="232" spans="1:89">
      <c r="A232" s="10"/>
      <c r="B232" s="11"/>
      <c r="C232" s="74"/>
      <c r="D232" s="11"/>
      <c r="E232" s="12"/>
      <c r="F232" s="11"/>
      <c r="G232" s="13"/>
      <c r="H232" s="11"/>
      <c r="I232" s="12"/>
      <c r="J232" s="12"/>
      <c r="K232" s="14"/>
      <c r="L232" s="8"/>
      <c r="M232" s="8"/>
      <c r="N232" s="8"/>
      <c r="O232" s="8"/>
      <c r="P232" s="8"/>
      <c r="Q232" s="8"/>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row>
    <row r="233" spans="1:89">
      <c r="A233" s="61">
        <v>45110</v>
      </c>
      <c r="B233" s="11"/>
      <c r="C233" s="11" t="s">
        <v>6</v>
      </c>
      <c r="D233" s="15"/>
      <c r="E233" s="11">
        <v>1900</v>
      </c>
      <c r="F233" s="11"/>
      <c r="G233" s="16">
        <f>ROUND(E233/2000,2)</f>
        <v>0.95</v>
      </c>
      <c r="H233" s="16"/>
      <c r="I233" s="56">
        <v>0</v>
      </c>
      <c r="J233" s="57">
        <f>G233*I233</f>
        <v>0</v>
      </c>
      <c r="K233" s="19"/>
      <c r="L233" s="8"/>
      <c r="M233" s="8"/>
      <c r="N233" s="8"/>
      <c r="O233" s="8"/>
      <c r="P233" s="8"/>
      <c r="Q233" s="8"/>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row>
    <row r="234" spans="1:89">
      <c r="A234" s="61">
        <v>45114</v>
      </c>
      <c r="B234" s="11"/>
      <c r="C234" s="74" t="s">
        <v>6</v>
      </c>
      <c r="D234" s="15"/>
      <c r="E234" s="11">
        <v>1540</v>
      </c>
      <c r="F234" s="11"/>
      <c r="G234" s="16">
        <f t="shared" ref="G234:G237" si="39">ROUND(E234/2000,2)</f>
        <v>0.77</v>
      </c>
      <c r="H234" s="16"/>
      <c r="I234" s="56">
        <v>0</v>
      </c>
      <c r="J234" s="57">
        <f t="shared" ref="J234:J263" si="40">G234*I234</f>
        <v>0</v>
      </c>
      <c r="K234" s="19"/>
      <c r="L234" s="8"/>
      <c r="M234" s="8"/>
      <c r="N234" s="8"/>
      <c r="O234" s="8"/>
      <c r="P234" s="8"/>
      <c r="Q234" s="8"/>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row>
    <row r="235" spans="1:89">
      <c r="A235" s="61">
        <v>45117</v>
      </c>
      <c r="B235" s="11"/>
      <c r="C235" s="11" t="s">
        <v>6</v>
      </c>
      <c r="D235" s="11"/>
      <c r="E235" s="11">
        <v>1980</v>
      </c>
      <c r="F235" s="11"/>
      <c r="G235" s="16">
        <f t="shared" si="39"/>
        <v>0.99</v>
      </c>
      <c r="H235" s="16"/>
      <c r="I235" s="56">
        <v>0</v>
      </c>
      <c r="J235" s="57">
        <f t="shared" si="40"/>
        <v>0</v>
      </c>
      <c r="K235" s="19"/>
      <c r="L235" s="8"/>
      <c r="M235" s="8"/>
      <c r="N235" s="8"/>
      <c r="O235" s="8"/>
      <c r="P235" s="8"/>
      <c r="Q235" s="8"/>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row>
    <row r="236" spans="1:89">
      <c r="A236" s="61">
        <v>45117</v>
      </c>
      <c r="B236" s="11"/>
      <c r="C236" s="11" t="s">
        <v>14</v>
      </c>
      <c r="D236" s="11"/>
      <c r="E236" s="11">
        <v>740</v>
      </c>
      <c r="F236" s="11"/>
      <c r="G236" s="16">
        <f t="shared" si="39"/>
        <v>0.37</v>
      </c>
      <c r="H236" s="16"/>
      <c r="I236" s="56">
        <v>0</v>
      </c>
      <c r="J236" s="57">
        <f t="shared" si="40"/>
        <v>0</v>
      </c>
      <c r="K236" s="19"/>
      <c r="L236" s="8"/>
      <c r="M236" s="8"/>
      <c r="N236" s="8"/>
      <c r="O236" s="8"/>
      <c r="P236" s="8"/>
      <c r="Q236" s="8"/>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row>
    <row r="237" spans="1:89">
      <c r="A237" s="61">
        <v>45117</v>
      </c>
      <c r="B237" s="11"/>
      <c r="C237" s="11" t="s">
        <v>11</v>
      </c>
      <c r="D237" s="15"/>
      <c r="E237" s="11">
        <v>380</v>
      </c>
      <c r="F237" s="11"/>
      <c r="G237" s="16">
        <f t="shared" si="39"/>
        <v>0.19</v>
      </c>
      <c r="H237" s="16"/>
      <c r="I237" s="56">
        <v>0</v>
      </c>
      <c r="J237" s="57">
        <f t="shared" si="40"/>
        <v>0</v>
      </c>
      <c r="K237" s="19"/>
      <c r="L237" s="8"/>
      <c r="M237" s="8"/>
      <c r="N237" s="8"/>
      <c r="O237" s="8"/>
      <c r="P237" s="8"/>
      <c r="Q237" s="8"/>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row>
    <row r="238" spans="1:89">
      <c r="A238" s="61">
        <v>45117</v>
      </c>
      <c r="B238" s="11"/>
      <c r="C238" s="11" t="s">
        <v>16</v>
      </c>
      <c r="D238" s="11"/>
      <c r="E238" s="11">
        <v>640</v>
      </c>
      <c r="F238" s="11"/>
      <c r="G238" s="16">
        <f>ROUND(E238/2000,2)</f>
        <v>0.32</v>
      </c>
      <c r="H238" s="16"/>
      <c r="I238" s="56">
        <v>0</v>
      </c>
      <c r="J238" s="57">
        <f t="shared" si="40"/>
        <v>0</v>
      </c>
      <c r="K238" s="19"/>
      <c r="L238" s="8"/>
      <c r="M238" s="8"/>
      <c r="N238" s="8"/>
      <c r="O238" s="8"/>
      <c r="P238" s="8"/>
      <c r="Q238" s="8"/>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row>
    <row r="239" spans="1:89">
      <c r="A239" s="61">
        <v>45117</v>
      </c>
      <c r="B239" s="11"/>
      <c r="C239" s="11" t="s">
        <v>5</v>
      </c>
      <c r="D239" s="15"/>
      <c r="E239" s="11">
        <v>5240</v>
      </c>
      <c r="F239" s="11"/>
      <c r="G239" s="16">
        <f>ROUND(E239/2240,4)</f>
        <v>2.3393000000000002</v>
      </c>
      <c r="H239" s="16"/>
      <c r="I239" s="56">
        <v>201.6</v>
      </c>
      <c r="J239" s="57">
        <f t="shared" si="40"/>
        <v>471.60288000000003</v>
      </c>
      <c r="K239" s="19"/>
      <c r="L239" s="8"/>
      <c r="M239" s="8"/>
      <c r="N239" s="8"/>
      <c r="O239" s="8"/>
      <c r="P239" s="8"/>
      <c r="Q239" s="8"/>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row>
    <row r="240" spans="1:89">
      <c r="A240" s="61">
        <v>45117</v>
      </c>
      <c r="B240" s="11"/>
      <c r="C240" s="11" t="s">
        <v>12</v>
      </c>
      <c r="D240" s="15"/>
      <c r="E240" s="11">
        <v>2300</v>
      </c>
      <c r="F240" s="11"/>
      <c r="G240" s="16">
        <f t="shared" ref="G240:G244" si="41">ROUND(E240/2000,2)</f>
        <v>1.1499999999999999</v>
      </c>
      <c r="H240" s="16"/>
      <c r="I240" s="56">
        <v>0</v>
      </c>
      <c r="J240" s="57">
        <f t="shared" si="40"/>
        <v>0</v>
      </c>
      <c r="K240" s="19"/>
      <c r="L240" s="8"/>
      <c r="M240" s="8"/>
      <c r="N240" s="8"/>
      <c r="O240" s="8"/>
      <c r="P240" s="8"/>
      <c r="Q240" s="8"/>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row>
    <row r="241" spans="1:89">
      <c r="A241" s="61">
        <v>45119</v>
      </c>
      <c r="B241" s="11"/>
      <c r="C241" s="11" t="s">
        <v>6</v>
      </c>
      <c r="D241" s="15"/>
      <c r="E241" s="11">
        <v>1360</v>
      </c>
      <c r="F241" s="11"/>
      <c r="G241" s="16">
        <f t="shared" si="41"/>
        <v>0.68</v>
      </c>
      <c r="H241" s="16"/>
      <c r="I241" s="56">
        <v>0</v>
      </c>
      <c r="J241" s="57">
        <f t="shared" si="40"/>
        <v>0</v>
      </c>
      <c r="K241" s="19"/>
      <c r="L241" s="8"/>
      <c r="M241" s="8"/>
      <c r="N241" s="8"/>
      <c r="O241" s="8"/>
      <c r="P241" s="8"/>
      <c r="Q241" s="8"/>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row>
    <row r="242" spans="1:89">
      <c r="A242" s="61">
        <v>45119</v>
      </c>
      <c r="B242" s="11"/>
      <c r="C242" s="11" t="s">
        <v>8</v>
      </c>
      <c r="D242" s="16"/>
      <c r="E242" s="11">
        <v>5520</v>
      </c>
      <c r="F242" s="16"/>
      <c r="G242" s="16">
        <f t="shared" si="41"/>
        <v>2.76</v>
      </c>
      <c r="H242" s="16"/>
      <c r="I242" s="56">
        <v>-20</v>
      </c>
      <c r="J242" s="57">
        <f t="shared" si="40"/>
        <v>-55.199999999999996</v>
      </c>
      <c r="K242" s="19"/>
      <c r="L242" s="8"/>
      <c r="M242" s="8"/>
      <c r="N242" s="8"/>
      <c r="O242" s="8"/>
      <c r="P242" s="8"/>
      <c r="Q242" s="8"/>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row>
    <row r="243" spans="1:89">
      <c r="A243" s="61">
        <v>45120</v>
      </c>
      <c r="B243" s="11"/>
      <c r="C243" s="11" t="s">
        <v>9</v>
      </c>
      <c r="D243" s="15"/>
      <c r="E243" s="11">
        <v>820</v>
      </c>
      <c r="F243" s="11"/>
      <c r="G243" s="16">
        <f>ROUND(E243/2000,4)</f>
        <v>0.41</v>
      </c>
      <c r="H243" s="16"/>
      <c r="I243" s="56">
        <f>0.58*2000</f>
        <v>1160</v>
      </c>
      <c r="J243" s="57">
        <f t="shared" si="40"/>
        <v>475.59999999999997</v>
      </c>
      <c r="K243" s="19"/>
      <c r="L243" s="22"/>
      <c r="M243" s="21"/>
      <c r="N243" s="8"/>
      <c r="O243" s="8"/>
      <c r="P243" s="8"/>
      <c r="Q243" s="8"/>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row>
    <row r="244" spans="1:89">
      <c r="A244" s="61">
        <v>45120</v>
      </c>
      <c r="B244" s="11"/>
      <c r="C244" s="11" t="s">
        <v>13</v>
      </c>
      <c r="D244" s="15"/>
      <c r="E244" s="11">
        <v>3060</v>
      </c>
      <c r="F244" s="16"/>
      <c r="G244" s="16">
        <f t="shared" si="41"/>
        <v>1.53</v>
      </c>
      <c r="H244" s="16"/>
      <c r="I244" s="56">
        <v>110</v>
      </c>
      <c r="J244" s="57">
        <f t="shared" ref="J244" si="42">G244*I244</f>
        <v>168.3</v>
      </c>
      <c r="K244" s="19"/>
      <c r="L244" s="22"/>
      <c r="M244" s="21"/>
      <c r="N244" s="8"/>
      <c r="O244" s="8"/>
      <c r="P244" s="8"/>
      <c r="Q244" s="8"/>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row>
    <row r="245" spans="1:89">
      <c r="A245" s="61">
        <v>45121</v>
      </c>
      <c r="B245" s="11"/>
      <c r="C245" s="11"/>
      <c r="D245" s="16"/>
      <c r="E245" s="11">
        <v>0</v>
      </c>
      <c r="F245" s="16"/>
      <c r="G245" s="16">
        <f t="shared" ref="G245" si="43">ROUND(E245/2000,2)</f>
        <v>0</v>
      </c>
      <c r="H245" s="16"/>
      <c r="I245" s="56">
        <v>0</v>
      </c>
      <c r="J245" s="57">
        <f t="shared" ref="J245" si="44">G245*I245</f>
        <v>0</v>
      </c>
      <c r="K245" s="19"/>
      <c r="L245" s="22"/>
      <c r="M245" s="21"/>
      <c r="N245" s="8"/>
      <c r="O245" s="8"/>
      <c r="P245" s="8"/>
      <c r="Q245" s="8"/>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row>
    <row r="246" spans="1:89">
      <c r="A246" s="61">
        <v>45121</v>
      </c>
      <c r="B246" s="11"/>
      <c r="C246" s="11"/>
      <c r="D246" s="16"/>
      <c r="E246" s="11">
        <v>0</v>
      </c>
      <c r="F246" s="16"/>
      <c r="G246" s="16">
        <f t="shared" ref="G246:G257" si="45">ROUND(E246/2000,2)</f>
        <v>0</v>
      </c>
      <c r="H246" s="16"/>
      <c r="I246" s="56">
        <v>0</v>
      </c>
      <c r="J246" s="57">
        <f t="shared" si="40"/>
        <v>0</v>
      </c>
      <c r="K246" s="19"/>
      <c r="L246" s="22"/>
      <c r="M246" s="21"/>
      <c r="N246" s="8"/>
      <c r="O246" s="8"/>
      <c r="P246" s="8"/>
      <c r="Q246" s="8"/>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row>
    <row r="247" spans="1:89">
      <c r="A247" s="61">
        <v>45122</v>
      </c>
      <c r="B247" s="11"/>
      <c r="C247" s="11"/>
      <c r="D247" s="16"/>
      <c r="E247" s="11">
        <v>0</v>
      </c>
      <c r="F247" s="16"/>
      <c r="G247" s="16">
        <f t="shared" si="45"/>
        <v>0</v>
      </c>
      <c r="H247" s="16"/>
      <c r="I247" s="56">
        <v>0</v>
      </c>
      <c r="J247" s="57">
        <f t="shared" si="40"/>
        <v>0</v>
      </c>
      <c r="K247" s="19"/>
      <c r="L247" s="20"/>
      <c r="M247" s="21"/>
      <c r="N247" s="8"/>
      <c r="O247" s="8"/>
      <c r="P247" s="8"/>
      <c r="Q247" s="8"/>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row>
    <row r="248" spans="1:89">
      <c r="A248" s="61">
        <v>45123</v>
      </c>
      <c r="B248" s="11"/>
      <c r="C248" s="11"/>
      <c r="D248" s="16"/>
      <c r="E248" s="11">
        <v>0</v>
      </c>
      <c r="F248" s="16"/>
      <c r="G248" s="16">
        <f t="shared" si="45"/>
        <v>0</v>
      </c>
      <c r="H248" s="16"/>
      <c r="I248" s="56">
        <v>0</v>
      </c>
      <c r="J248" s="57">
        <f t="shared" si="40"/>
        <v>0</v>
      </c>
      <c r="K248" s="19"/>
      <c r="L248" s="22"/>
      <c r="M248" s="21"/>
      <c r="N248" s="8"/>
      <c r="O248" s="8"/>
      <c r="P248" s="8"/>
      <c r="Q248" s="8"/>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row>
    <row r="249" spans="1:89">
      <c r="A249" s="61">
        <v>45124</v>
      </c>
      <c r="B249" s="11"/>
      <c r="C249" s="11"/>
      <c r="D249" s="16"/>
      <c r="E249" s="11">
        <v>0</v>
      </c>
      <c r="F249" s="16"/>
      <c r="G249" s="16">
        <f t="shared" si="45"/>
        <v>0</v>
      </c>
      <c r="H249" s="16"/>
      <c r="I249" s="57">
        <v>0</v>
      </c>
      <c r="J249" s="57">
        <f t="shared" si="40"/>
        <v>0</v>
      </c>
      <c r="K249" s="19"/>
      <c r="L249" s="22"/>
      <c r="M249" s="21"/>
      <c r="N249" s="8"/>
      <c r="O249" s="8"/>
      <c r="P249" s="8"/>
      <c r="Q249" s="8"/>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row>
    <row r="250" spans="1:89">
      <c r="A250" s="61">
        <v>45125</v>
      </c>
      <c r="B250" s="11"/>
      <c r="C250" s="11"/>
      <c r="D250" s="16"/>
      <c r="E250" s="11">
        <v>0</v>
      </c>
      <c r="F250" s="16"/>
      <c r="G250" s="16">
        <f t="shared" si="45"/>
        <v>0</v>
      </c>
      <c r="H250" s="16"/>
      <c r="I250" s="56">
        <v>0</v>
      </c>
      <c r="J250" s="57">
        <f t="shared" si="40"/>
        <v>0</v>
      </c>
      <c r="K250" s="19"/>
      <c r="L250" s="8"/>
      <c r="M250" s="8"/>
      <c r="N250" s="8"/>
      <c r="O250" s="8"/>
      <c r="P250" s="8"/>
      <c r="Q250" s="8"/>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row>
    <row r="251" spans="1:89">
      <c r="A251" s="61">
        <v>45126</v>
      </c>
      <c r="B251" s="11"/>
      <c r="C251" s="11"/>
      <c r="D251" s="16"/>
      <c r="E251" s="11">
        <v>0</v>
      </c>
      <c r="F251" s="16"/>
      <c r="G251" s="16">
        <f t="shared" si="45"/>
        <v>0</v>
      </c>
      <c r="H251" s="16"/>
      <c r="I251" s="56">
        <v>110</v>
      </c>
      <c r="J251" s="57">
        <f t="shared" si="40"/>
        <v>0</v>
      </c>
      <c r="K251" s="19"/>
      <c r="L251" s="8"/>
      <c r="M251" s="8"/>
      <c r="N251" s="8"/>
      <c r="O251" s="8"/>
      <c r="P251" s="8"/>
      <c r="Q251" s="8"/>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row>
    <row r="252" spans="1:89">
      <c r="A252" s="61">
        <v>45127</v>
      </c>
      <c r="B252" s="11"/>
      <c r="C252" s="11"/>
      <c r="D252" s="16"/>
      <c r="E252" s="11">
        <v>0</v>
      </c>
      <c r="F252" s="16"/>
      <c r="G252" s="16">
        <f t="shared" si="45"/>
        <v>0</v>
      </c>
      <c r="H252" s="16"/>
      <c r="I252" s="56">
        <v>0</v>
      </c>
      <c r="J252" s="57">
        <f t="shared" si="40"/>
        <v>0</v>
      </c>
      <c r="K252" s="19"/>
      <c r="L252" s="8"/>
      <c r="M252" s="8"/>
      <c r="N252" s="8"/>
      <c r="O252" s="8"/>
      <c r="P252" s="8"/>
      <c r="Q252" s="8"/>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row>
    <row r="253" spans="1:89">
      <c r="A253" s="61">
        <v>45128</v>
      </c>
      <c r="B253" s="11"/>
      <c r="C253" s="11"/>
      <c r="D253" s="16"/>
      <c r="E253" s="11">
        <v>0</v>
      </c>
      <c r="F253" s="16"/>
      <c r="G253" s="16">
        <f t="shared" si="45"/>
        <v>0</v>
      </c>
      <c r="H253" s="16"/>
      <c r="I253" s="56">
        <v>0</v>
      </c>
      <c r="J253" s="57">
        <f t="shared" si="40"/>
        <v>0</v>
      </c>
      <c r="K253" s="19"/>
      <c r="L253" s="8"/>
      <c r="M253" s="8"/>
      <c r="N253" s="8"/>
      <c r="O253" s="8"/>
      <c r="P253" s="8"/>
      <c r="Q253" s="8"/>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row>
    <row r="254" spans="1:89">
      <c r="A254" s="61">
        <v>45129</v>
      </c>
      <c r="B254" s="11"/>
      <c r="C254" s="11"/>
      <c r="D254" s="16"/>
      <c r="E254" s="11">
        <v>0</v>
      </c>
      <c r="F254" s="16"/>
      <c r="G254" s="16">
        <f t="shared" si="45"/>
        <v>0</v>
      </c>
      <c r="H254" s="16"/>
      <c r="I254" s="56">
        <v>0</v>
      </c>
      <c r="J254" s="57">
        <f t="shared" si="40"/>
        <v>0</v>
      </c>
      <c r="K254" s="19"/>
      <c r="L254" s="8"/>
      <c r="M254" s="8"/>
      <c r="N254" s="8"/>
      <c r="O254" s="8"/>
      <c r="P254" s="8"/>
      <c r="Q254" s="8"/>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row>
    <row r="255" spans="1:89">
      <c r="A255" s="61">
        <v>45130</v>
      </c>
      <c r="B255" s="11"/>
      <c r="C255" s="11"/>
      <c r="D255" s="16"/>
      <c r="E255" s="11">
        <v>0</v>
      </c>
      <c r="F255" s="16"/>
      <c r="G255" s="16">
        <f t="shared" si="45"/>
        <v>0</v>
      </c>
      <c r="H255" s="16"/>
      <c r="I255" s="56">
        <v>0</v>
      </c>
      <c r="J255" s="57">
        <f t="shared" si="40"/>
        <v>0</v>
      </c>
      <c r="K255" s="19"/>
      <c r="L255" s="8"/>
      <c r="M255" s="8"/>
      <c r="N255" s="8"/>
      <c r="O255" s="8"/>
      <c r="P255" s="8"/>
      <c r="Q255" s="8"/>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row>
    <row r="256" spans="1:89">
      <c r="A256" s="61">
        <v>45131</v>
      </c>
      <c r="B256" s="11"/>
      <c r="C256" s="11"/>
      <c r="D256" s="16"/>
      <c r="E256" s="11">
        <v>0</v>
      </c>
      <c r="F256" s="16"/>
      <c r="G256" s="16">
        <f t="shared" si="45"/>
        <v>0</v>
      </c>
      <c r="H256" s="16"/>
      <c r="I256" s="56">
        <v>0</v>
      </c>
      <c r="J256" s="57">
        <f t="shared" si="40"/>
        <v>0</v>
      </c>
      <c r="K256" s="19"/>
      <c r="L256" s="8"/>
      <c r="M256" s="8"/>
      <c r="N256" s="8"/>
      <c r="O256" s="8"/>
      <c r="P256" s="8"/>
      <c r="Q256" s="8"/>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row>
    <row r="257" spans="1:89">
      <c r="A257" s="61">
        <v>45132</v>
      </c>
      <c r="B257" s="11"/>
      <c r="C257" s="11"/>
      <c r="D257" s="16"/>
      <c r="E257" s="11">
        <v>0</v>
      </c>
      <c r="F257" s="16"/>
      <c r="G257" s="16">
        <f t="shared" si="45"/>
        <v>0</v>
      </c>
      <c r="H257" s="16"/>
      <c r="I257" s="56">
        <v>0</v>
      </c>
      <c r="J257" s="57">
        <f t="shared" si="40"/>
        <v>0</v>
      </c>
      <c r="K257" s="19"/>
      <c r="L257" s="8"/>
      <c r="M257" s="8"/>
      <c r="N257" s="8"/>
      <c r="O257" s="8"/>
      <c r="P257" s="8"/>
      <c r="Q257" s="8"/>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row>
    <row r="258" spans="1:89">
      <c r="A258" s="61">
        <v>45133</v>
      </c>
      <c r="B258" s="11"/>
      <c r="C258" s="11"/>
      <c r="D258" s="16"/>
      <c r="E258" s="11">
        <v>0</v>
      </c>
      <c r="F258" s="16"/>
      <c r="G258" s="16">
        <f>ROUND(E258/2240,2)</f>
        <v>0</v>
      </c>
      <c r="H258" s="16"/>
      <c r="I258" s="56">
        <v>201.6</v>
      </c>
      <c r="J258" s="57">
        <f t="shared" si="40"/>
        <v>0</v>
      </c>
      <c r="K258" s="19"/>
      <c r="L258" s="8"/>
      <c r="M258" s="8"/>
      <c r="N258" s="8"/>
      <c r="O258" s="8"/>
      <c r="P258" s="8"/>
      <c r="Q258" s="8"/>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row>
    <row r="259" spans="1:89">
      <c r="A259" s="61">
        <v>45134</v>
      </c>
      <c r="B259" s="11"/>
      <c r="C259" s="11"/>
      <c r="D259" s="16"/>
      <c r="E259" s="11">
        <v>0</v>
      </c>
      <c r="F259" s="16"/>
      <c r="G259" s="16">
        <f>ROUND(E259/2000,2)</f>
        <v>0</v>
      </c>
      <c r="H259" s="16"/>
      <c r="I259" s="56">
        <v>0</v>
      </c>
      <c r="J259" s="57">
        <f t="shared" si="40"/>
        <v>0</v>
      </c>
      <c r="K259" s="19"/>
      <c r="L259" s="8"/>
      <c r="M259" s="8"/>
      <c r="N259" s="8"/>
      <c r="O259" s="8"/>
      <c r="P259" s="8"/>
      <c r="Q259" s="8"/>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row>
    <row r="260" spans="1:89">
      <c r="A260" s="61">
        <v>45135</v>
      </c>
      <c r="B260" s="11"/>
      <c r="C260" s="11"/>
      <c r="D260" s="16"/>
      <c r="E260" s="11">
        <v>0</v>
      </c>
      <c r="F260" s="16"/>
      <c r="G260" s="16">
        <f t="shared" ref="G260:G263" si="46">ROUND(E260/2000,2)</f>
        <v>0</v>
      </c>
      <c r="H260" s="16"/>
      <c r="I260" s="56">
        <v>60</v>
      </c>
      <c r="J260" s="57">
        <f t="shared" si="40"/>
        <v>0</v>
      </c>
      <c r="K260" s="19"/>
      <c r="L260" s="8"/>
      <c r="M260" s="8"/>
      <c r="N260" s="8"/>
      <c r="O260" s="8"/>
      <c r="P260" s="8"/>
      <c r="Q260" s="8"/>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row>
    <row r="261" spans="1:89">
      <c r="A261" s="61">
        <v>45136</v>
      </c>
      <c r="B261" s="23"/>
      <c r="C261" s="23"/>
      <c r="D261" s="24"/>
      <c r="E261" s="23">
        <v>0</v>
      </c>
      <c r="F261" s="24"/>
      <c r="G261" s="16">
        <f t="shared" si="46"/>
        <v>0</v>
      </c>
      <c r="H261" s="24"/>
      <c r="I261" s="58">
        <v>0</v>
      </c>
      <c r="J261" s="57">
        <f t="shared" si="40"/>
        <v>0</v>
      </c>
      <c r="K261" s="19"/>
      <c r="L261" s="8"/>
      <c r="M261" s="8"/>
      <c r="N261" s="8"/>
      <c r="O261" s="8"/>
      <c r="P261" s="8"/>
      <c r="Q261" s="8"/>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row>
    <row r="262" spans="1:89">
      <c r="A262" s="61">
        <v>45137</v>
      </c>
      <c r="B262" s="23"/>
      <c r="C262" s="23"/>
      <c r="D262" s="24"/>
      <c r="E262" s="23">
        <v>0</v>
      </c>
      <c r="F262" s="24"/>
      <c r="G262" s="16">
        <f t="shared" si="46"/>
        <v>0</v>
      </c>
      <c r="H262" s="24"/>
      <c r="I262" s="58">
        <v>0</v>
      </c>
      <c r="J262" s="57">
        <f t="shared" si="40"/>
        <v>0</v>
      </c>
      <c r="K262" s="19"/>
      <c r="L262" s="22"/>
      <c r="M262" s="21"/>
      <c r="N262" s="8"/>
      <c r="O262" s="8"/>
      <c r="P262" s="8"/>
      <c r="Q262" s="8"/>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row>
    <row r="263" spans="1:89">
      <c r="A263" s="61">
        <v>45138</v>
      </c>
      <c r="B263" s="23"/>
      <c r="C263" s="23"/>
      <c r="D263" s="24"/>
      <c r="E263" s="23">
        <v>0</v>
      </c>
      <c r="F263" s="24"/>
      <c r="G263" s="16">
        <f t="shared" si="46"/>
        <v>0</v>
      </c>
      <c r="H263" s="24"/>
      <c r="I263" s="58">
        <v>0</v>
      </c>
      <c r="J263" s="57">
        <f t="shared" si="40"/>
        <v>0</v>
      </c>
      <c r="K263" s="19"/>
      <c r="L263" s="22"/>
      <c r="M263" s="21"/>
      <c r="N263" s="8"/>
      <c r="O263" s="8"/>
      <c r="P263" s="8"/>
      <c r="Q263" s="8"/>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row>
    <row r="264" spans="1:89">
      <c r="A264" s="54"/>
      <c r="B264" s="23"/>
      <c r="C264" s="23"/>
      <c r="D264" s="24"/>
      <c r="E264" s="23"/>
      <c r="F264" s="24"/>
      <c r="G264" s="16"/>
      <c r="H264" s="24"/>
      <c r="I264" s="58"/>
      <c r="J264" s="59"/>
      <c r="K264" s="55"/>
      <c r="L264" s="22"/>
      <c r="M264" s="21"/>
      <c r="N264" s="8"/>
      <c r="O264" s="8"/>
      <c r="P264" s="8"/>
      <c r="Q264" s="8"/>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row>
    <row r="265" spans="1:89" ht="16.5" thickBot="1">
      <c r="A265" s="44" t="s">
        <v>21</v>
      </c>
      <c r="B265" s="45"/>
      <c r="C265" s="45"/>
      <c r="D265" s="45"/>
      <c r="E265" s="45">
        <f>SUBTOTAL(109,JUL[POUNDS])</f>
        <v>25480</v>
      </c>
      <c r="F265" s="45"/>
      <c r="G265" s="46">
        <f>SUBTOTAL(109,JUL[TONS])</f>
        <v>12.459299999999999</v>
      </c>
      <c r="H265" s="45"/>
      <c r="I265" s="47"/>
      <c r="J265" s="60">
        <f>SUBTOTAL(109,JUL[REVENUE])</f>
        <v>1060.30288</v>
      </c>
      <c r="K265" s="48"/>
      <c r="L265" s="22"/>
      <c r="M265" s="21"/>
      <c r="N265" s="8"/>
      <c r="O265" s="8"/>
      <c r="P265" s="8"/>
      <c r="Q265" s="8"/>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row>
    <row r="266" spans="1:89" ht="16.5" thickBot="1">
      <c r="A266" s="62"/>
      <c r="B266" s="63"/>
      <c r="C266" s="75"/>
      <c r="D266" s="63"/>
      <c r="E266" s="63"/>
      <c r="F266" s="63"/>
      <c r="G266" s="63"/>
      <c r="H266" s="63"/>
      <c r="I266" s="63"/>
      <c r="J266" s="63"/>
      <c r="K266" s="64"/>
      <c r="L266" s="22"/>
      <c r="M266" s="21"/>
      <c r="N266" s="8"/>
      <c r="O266" s="8"/>
      <c r="P266" s="8"/>
      <c r="Q266" s="8"/>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row>
    <row r="267" spans="1:89">
      <c r="A267" s="42"/>
      <c r="B267" s="38"/>
      <c r="C267" s="38"/>
      <c r="D267" s="38"/>
      <c r="E267" s="26"/>
      <c r="F267" s="38"/>
      <c r="G267" s="39"/>
      <c r="H267" s="39"/>
      <c r="I267" s="40"/>
      <c r="J267" s="21"/>
      <c r="K267" s="8"/>
      <c r="L267" s="22"/>
      <c r="M267" s="21"/>
      <c r="N267" s="8"/>
      <c r="O267" s="8"/>
      <c r="P267" s="8"/>
      <c r="Q267" s="8"/>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row>
    <row r="268" spans="1:89">
      <c r="A268" s="3" t="s">
        <v>0</v>
      </c>
      <c r="B268" s="4" t="s">
        <v>22</v>
      </c>
      <c r="C268" s="73" t="s">
        <v>34</v>
      </c>
      <c r="D268" s="4" t="s">
        <v>23</v>
      </c>
      <c r="E268" s="5" t="s">
        <v>1</v>
      </c>
      <c r="F268" s="4" t="s">
        <v>24</v>
      </c>
      <c r="G268" s="6" t="s">
        <v>2</v>
      </c>
      <c r="H268" s="4" t="s">
        <v>25</v>
      </c>
      <c r="I268" s="5" t="s">
        <v>3</v>
      </c>
      <c r="J268" s="5" t="s">
        <v>4</v>
      </c>
      <c r="K268" s="7" t="s">
        <v>26</v>
      </c>
      <c r="L268" s="22"/>
      <c r="M268" s="21"/>
      <c r="N268" s="8"/>
      <c r="O268" s="8"/>
      <c r="P268" s="8"/>
      <c r="Q268" s="8"/>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row>
    <row r="269" spans="1:89">
      <c r="A269" s="10"/>
      <c r="B269" s="11"/>
      <c r="C269" s="74"/>
      <c r="D269" s="11"/>
      <c r="E269" s="12"/>
      <c r="F269" s="11"/>
      <c r="G269" s="13"/>
      <c r="H269" s="11"/>
      <c r="I269" s="12"/>
      <c r="J269" s="12"/>
      <c r="K269" s="14"/>
      <c r="L269" s="22"/>
      <c r="M269" s="21"/>
      <c r="N269" s="8"/>
      <c r="O269" s="8"/>
      <c r="P269" s="8"/>
      <c r="Q269" s="8"/>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row>
    <row r="270" spans="1:89">
      <c r="A270" s="61">
        <v>45139</v>
      </c>
      <c r="B270" s="11"/>
      <c r="C270" s="11"/>
      <c r="D270" s="15"/>
      <c r="E270" s="11">
        <v>0</v>
      </c>
      <c r="F270" s="11"/>
      <c r="G270" s="16">
        <f>ROUND(E270/2000,2)</f>
        <v>0</v>
      </c>
      <c r="H270" s="16"/>
      <c r="I270" s="56">
        <v>0</v>
      </c>
      <c r="J270" s="57">
        <f>G270*I270</f>
        <v>0</v>
      </c>
      <c r="K270" s="19"/>
      <c r="L270" s="22"/>
      <c r="M270" s="21"/>
      <c r="N270" s="8"/>
      <c r="O270" s="8"/>
      <c r="P270" s="8"/>
      <c r="Q270" s="8"/>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row>
    <row r="271" spans="1:89">
      <c r="A271" s="61">
        <v>45140</v>
      </c>
      <c r="B271" s="11"/>
      <c r="C271" s="74"/>
      <c r="D271" s="15"/>
      <c r="E271" s="11">
        <v>0</v>
      </c>
      <c r="F271" s="11"/>
      <c r="G271" s="16">
        <f t="shared" ref="G271:G273" si="47">ROUND(E271/2000,2)</f>
        <v>0</v>
      </c>
      <c r="H271" s="16"/>
      <c r="I271" s="56">
        <v>0</v>
      </c>
      <c r="J271" s="57">
        <f t="shared" ref="J271:J300" si="48">G271*I271</f>
        <v>0</v>
      </c>
      <c r="K271" s="19"/>
      <c r="L271" s="22"/>
      <c r="M271" s="21"/>
      <c r="N271" s="8"/>
      <c r="O271" s="8"/>
      <c r="P271" s="8"/>
      <c r="Q271" s="8"/>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row>
    <row r="272" spans="1:89">
      <c r="A272" s="61">
        <v>45141</v>
      </c>
      <c r="B272" s="11"/>
      <c r="C272" s="11"/>
      <c r="D272" s="11"/>
      <c r="E272" s="11">
        <v>0</v>
      </c>
      <c r="F272" s="11"/>
      <c r="G272" s="16">
        <f t="shared" si="47"/>
        <v>0</v>
      </c>
      <c r="H272" s="16"/>
      <c r="I272" s="56">
        <v>0</v>
      </c>
      <c r="J272" s="57">
        <f t="shared" si="48"/>
        <v>0</v>
      </c>
      <c r="K272" s="19"/>
      <c r="L272" s="22"/>
      <c r="M272" s="21"/>
      <c r="N272" s="8"/>
      <c r="O272" s="8"/>
      <c r="P272" s="8"/>
      <c r="Q272" s="8"/>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row>
    <row r="273" spans="1:89">
      <c r="A273" s="61">
        <v>45142</v>
      </c>
      <c r="B273" s="11"/>
      <c r="C273" s="11"/>
      <c r="D273" s="11"/>
      <c r="E273" s="11">
        <v>0</v>
      </c>
      <c r="F273" s="11"/>
      <c r="G273" s="16">
        <f t="shared" si="47"/>
        <v>0</v>
      </c>
      <c r="H273" s="16"/>
      <c r="I273" s="56">
        <v>130</v>
      </c>
      <c r="J273" s="57">
        <f t="shared" si="48"/>
        <v>0</v>
      </c>
      <c r="K273" s="19"/>
      <c r="L273" s="22"/>
      <c r="M273" s="21"/>
      <c r="N273" s="8"/>
      <c r="O273" s="8"/>
      <c r="P273" s="8"/>
      <c r="Q273" s="8"/>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row>
    <row r="274" spans="1:89">
      <c r="A274" s="61">
        <v>45143</v>
      </c>
      <c r="B274" s="11"/>
      <c r="C274" s="11"/>
      <c r="D274" s="15"/>
      <c r="E274" s="11">
        <v>0</v>
      </c>
      <c r="F274" s="11"/>
      <c r="G274" s="16">
        <f>ROUND(E274/2240,2)</f>
        <v>0</v>
      </c>
      <c r="H274" s="16"/>
      <c r="I274" s="56">
        <v>179.2</v>
      </c>
      <c r="J274" s="57">
        <f t="shared" si="48"/>
        <v>0</v>
      </c>
      <c r="K274" s="19"/>
      <c r="L274" s="22"/>
      <c r="M274" s="21"/>
      <c r="N274" s="8"/>
      <c r="O274" s="8"/>
      <c r="P274" s="8"/>
      <c r="Q274" s="8"/>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row>
    <row r="275" spans="1:89">
      <c r="A275" s="61">
        <v>45144</v>
      </c>
      <c r="B275" s="11"/>
      <c r="C275" s="11"/>
      <c r="D275" s="11"/>
      <c r="E275" s="11">
        <v>0</v>
      </c>
      <c r="F275" s="11"/>
      <c r="G275" s="16">
        <f>ROUND(E275/2000,2)</f>
        <v>0</v>
      </c>
      <c r="H275" s="16"/>
      <c r="I275" s="56">
        <v>0</v>
      </c>
      <c r="J275" s="57">
        <f t="shared" si="48"/>
        <v>0</v>
      </c>
      <c r="K275" s="19"/>
      <c r="L275" s="22"/>
      <c r="M275" s="21"/>
      <c r="N275" s="8"/>
      <c r="O275" s="8"/>
      <c r="P275" s="8"/>
      <c r="Q275" s="8"/>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row>
    <row r="276" spans="1:89">
      <c r="A276" s="61">
        <v>45145</v>
      </c>
      <c r="B276" s="11"/>
      <c r="C276" s="11"/>
      <c r="D276" s="15"/>
      <c r="E276" s="11">
        <v>0</v>
      </c>
      <c r="F276" s="11"/>
      <c r="G276" s="16">
        <f t="shared" ref="G276:G280" si="49">ROUND(E276/2000,2)</f>
        <v>0</v>
      </c>
      <c r="H276" s="16"/>
      <c r="I276" s="56">
        <v>0</v>
      </c>
      <c r="J276" s="57">
        <f t="shared" si="48"/>
        <v>0</v>
      </c>
      <c r="K276" s="19"/>
      <c r="L276" s="22"/>
      <c r="M276" s="21"/>
      <c r="N276" s="8"/>
      <c r="O276" s="8"/>
      <c r="P276" s="8"/>
      <c r="Q276" s="8"/>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row>
    <row r="277" spans="1:89">
      <c r="A277" s="61">
        <v>45146</v>
      </c>
      <c r="B277" s="11"/>
      <c r="C277" s="11"/>
      <c r="D277" s="15"/>
      <c r="E277" s="11">
        <v>0</v>
      </c>
      <c r="F277" s="11"/>
      <c r="G277" s="16">
        <f t="shared" si="49"/>
        <v>0</v>
      </c>
      <c r="H277" s="16"/>
      <c r="I277" s="56">
        <v>0</v>
      </c>
      <c r="J277" s="57">
        <f t="shared" si="48"/>
        <v>0</v>
      </c>
      <c r="K277" s="19"/>
      <c r="L277" s="22"/>
      <c r="M277" s="21"/>
      <c r="N277" s="8"/>
      <c r="O277" s="8"/>
      <c r="P277" s="8"/>
      <c r="Q277" s="8"/>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row>
    <row r="278" spans="1:89">
      <c r="A278" s="61">
        <v>45147</v>
      </c>
      <c r="B278" s="11"/>
      <c r="C278" s="11"/>
      <c r="D278" s="15"/>
      <c r="E278" s="11">
        <v>0</v>
      </c>
      <c r="F278" s="11"/>
      <c r="G278" s="16">
        <f t="shared" si="49"/>
        <v>0</v>
      </c>
      <c r="H278" s="16"/>
      <c r="I278" s="56">
        <v>0</v>
      </c>
      <c r="J278" s="57">
        <f t="shared" si="48"/>
        <v>0</v>
      </c>
      <c r="K278" s="19"/>
      <c r="L278" s="22"/>
      <c r="M278" s="21"/>
      <c r="N278" s="8"/>
      <c r="O278" s="8"/>
      <c r="P278" s="8"/>
      <c r="Q278" s="8"/>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row>
    <row r="279" spans="1:89">
      <c r="A279" s="61">
        <v>45148</v>
      </c>
      <c r="B279" s="11"/>
      <c r="C279" s="11"/>
      <c r="D279" s="16"/>
      <c r="E279" s="11">
        <v>0</v>
      </c>
      <c r="F279" s="16"/>
      <c r="G279" s="16">
        <f t="shared" si="49"/>
        <v>0</v>
      </c>
      <c r="H279" s="16"/>
      <c r="I279" s="56">
        <v>-20</v>
      </c>
      <c r="J279" s="57">
        <f t="shared" si="48"/>
        <v>0</v>
      </c>
      <c r="K279" s="19"/>
      <c r="L279" s="22"/>
      <c r="M279" s="21"/>
      <c r="N279" s="8"/>
      <c r="O279" s="8"/>
      <c r="P279" s="8"/>
      <c r="Q279" s="8"/>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row>
    <row r="280" spans="1:89">
      <c r="A280" s="61">
        <v>45149</v>
      </c>
      <c r="B280" s="11"/>
      <c r="C280" s="11"/>
      <c r="D280" s="15"/>
      <c r="E280" s="11">
        <v>0</v>
      </c>
      <c r="F280" s="11"/>
      <c r="G280" s="16">
        <f t="shared" si="49"/>
        <v>0</v>
      </c>
      <c r="H280" s="16"/>
      <c r="I280" s="56">
        <v>0</v>
      </c>
      <c r="J280" s="57">
        <f t="shared" si="48"/>
        <v>0</v>
      </c>
      <c r="K280" s="19"/>
      <c r="L280" s="22"/>
      <c r="M280" s="21"/>
      <c r="N280" s="8"/>
      <c r="O280" s="8"/>
      <c r="P280" s="8"/>
      <c r="Q280" s="8"/>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row>
    <row r="281" spans="1:89">
      <c r="A281" s="61">
        <v>45150</v>
      </c>
      <c r="B281" s="11"/>
      <c r="C281" s="11"/>
      <c r="D281" s="15"/>
      <c r="E281" s="11">
        <v>0</v>
      </c>
      <c r="F281" s="11"/>
      <c r="G281" s="16">
        <f>ROUND(E281/2240,2)</f>
        <v>0</v>
      </c>
      <c r="H281" s="16"/>
      <c r="I281" s="56">
        <v>179.2</v>
      </c>
      <c r="J281" s="57">
        <f t="shared" si="48"/>
        <v>0</v>
      </c>
      <c r="K281" s="19"/>
      <c r="L281" s="22"/>
      <c r="M281" s="21"/>
      <c r="N281" s="8"/>
      <c r="O281" s="8"/>
      <c r="P281" s="8"/>
      <c r="Q281" s="8"/>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row>
    <row r="282" spans="1:89">
      <c r="A282" s="61">
        <v>45151</v>
      </c>
      <c r="B282" s="11"/>
      <c r="C282" s="11"/>
      <c r="D282" s="16"/>
      <c r="E282" s="11">
        <v>0</v>
      </c>
      <c r="F282" s="16"/>
      <c r="G282" s="16">
        <f>ROUND(E282/2000,2)</f>
        <v>0</v>
      </c>
      <c r="H282" s="16"/>
      <c r="I282" s="57">
        <f>0.53*2000</f>
        <v>1060</v>
      </c>
      <c r="J282" s="57">
        <f t="shared" si="48"/>
        <v>0</v>
      </c>
      <c r="K282" s="19"/>
      <c r="L282" s="22"/>
      <c r="M282" s="21"/>
      <c r="N282" s="8"/>
      <c r="O282" s="8"/>
      <c r="P282" s="8"/>
      <c r="Q282" s="8"/>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row>
    <row r="283" spans="1:89">
      <c r="A283" s="61">
        <v>45152</v>
      </c>
      <c r="B283" s="11"/>
      <c r="C283" s="11"/>
      <c r="D283" s="16"/>
      <c r="E283" s="11">
        <v>0</v>
      </c>
      <c r="F283" s="16"/>
      <c r="G283" s="16">
        <f t="shared" ref="G283:G294" si="50">ROUND(E283/2000,2)</f>
        <v>0</v>
      </c>
      <c r="H283" s="16"/>
      <c r="I283" s="56">
        <v>0</v>
      </c>
      <c r="J283" s="57">
        <f t="shared" si="48"/>
        <v>0</v>
      </c>
      <c r="K283" s="19"/>
      <c r="L283" s="22"/>
      <c r="M283" s="21"/>
      <c r="N283" s="8"/>
      <c r="O283" s="8"/>
      <c r="P283" s="8"/>
      <c r="Q283" s="8"/>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row>
    <row r="284" spans="1:89">
      <c r="A284" s="61">
        <v>45153</v>
      </c>
      <c r="B284" s="11"/>
      <c r="C284" s="11"/>
      <c r="D284" s="16"/>
      <c r="E284" s="11">
        <v>0</v>
      </c>
      <c r="F284" s="16"/>
      <c r="G284" s="16">
        <f t="shared" si="50"/>
        <v>0</v>
      </c>
      <c r="H284" s="16"/>
      <c r="I284" s="56">
        <v>0</v>
      </c>
      <c r="J284" s="57">
        <f t="shared" si="48"/>
        <v>0</v>
      </c>
      <c r="K284" s="19"/>
      <c r="L284" s="20"/>
      <c r="M284" s="21"/>
      <c r="N284" s="8"/>
      <c r="O284" s="8"/>
      <c r="P284" s="8"/>
      <c r="Q284" s="8"/>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row>
    <row r="285" spans="1:89">
      <c r="A285" s="61">
        <v>45154</v>
      </c>
      <c r="B285" s="11"/>
      <c r="C285" s="11"/>
      <c r="D285" s="16"/>
      <c r="E285" s="11">
        <v>0</v>
      </c>
      <c r="F285" s="16"/>
      <c r="G285" s="16">
        <f t="shared" si="50"/>
        <v>0</v>
      </c>
      <c r="H285" s="16"/>
      <c r="I285" s="56">
        <v>0</v>
      </c>
      <c r="J285" s="57">
        <f t="shared" si="48"/>
        <v>0</v>
      </c>
      <c r="K285" s="19"/>
      <c r="L285" s="20"/>
      <c r="M285" s="21"/>
      <c r="N285" s="8"/>
      <c r="O285" s="8"/>
      <c r="P285" s="8"/>
      <c r="Q285" s="8"/>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row>
    <row r="286" spans="1:89">
      <c r="A286" s="61">
        <v>45155</v>
      </c>
      <c r="B286" s="11"/>
      <c r="C286" s="11"/>
      <c r="D286" s="16"/>
      <c r="E286" s="11">
        <v>0</v>
      </c>
      <c r="F286" s="16"/>
      <c r="G286" s="16">
        <f t="shared" si="50"/>
        <v>0</v>
      </c>
      <c r="H286" s="16"/>
      <c r="I286" s="57">
        <v>0</v>
      </c>
      <c r="J286" s="57">
        <f t="shared" si="48"/>
        <v>0</v>
      </c>
      <c r="K286" s="19"/>
      <c r="L286" s="20"/>
      <c r="M286" s="21"/>
      <c r="N286" s="8"/>
      <c r="O286" s="8"/>
      <c r="P286" s="8"/>
      <c r="Q286" s="8"/>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row>
    <row r="287" spans="1:89">
      <c r="A287" s="61">
        <v>45156</v>
      </c>
      <c r="B287" s="11"/>
      <c r="C287" s="11"/>
      <c r="D287" s="16"/>
      <c r="E287" s="11">
        <v>0</v>
      </c>
      <c r="F287" s="16"/>
      <c r="G287" s="16">
        <f t="shared" si="50"/>
        <v>0</v>
      </c>
      <c r="H287" s="16"/>
      <c r="I287" s="56">
        <v>0</v>
      </c>
      <c r="J287" s="57">
        <f t="shared" si="48"/>
        <v>0</v>
      </c>
      <c r="K287" s="19"/>
      <c r="L287" s="20"/>
      <c r="M287" s="21"/>
      <c r="N287" s="8"/>
      <c r="O287" s="8"/>
      <c r="P287" s="8"/>
      <c r="Q287" s="8"/>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row>
    <row r="288" spans="1:89">
      <c r="A288" s="61">
        <v>45157</v>
      </c>
      <c r="B288" s="11"/>
      <c r="C288" s="11"/>
      <c r="D288" s="16"/>
      <c r="E288" s="11">
        <v>0</v>
      </c>
      <c r="F288" s="16"/>
      <c r="G288" s="16">
        <f t="shared" si="50"/>
        <v>0</v>
      </c>
      <c r="H288" s="16"/>
      <c r="I288" s="56">
        <v>130</v>
      </c>
      <c r="J288" s="57">
        <f t="shared" si="48"/>
        <v>0</v>
      </c>
      <c r="K288" s="19"/>
      <c r="L288" s="20"/>
      <c r="M288" s="21"/>
      <c r="N288" s="8"/>
      <c r="O288" s="8"/>
      <c r="P288" s="8"/>
      <c r="Q288" s="8"/>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row>
    <row r="289" spans="1:89">
      <c r="A289" s="61">
        <v>45158</v>
      </c>
      <c r="B289" s="11"/>
      <c r="C289" s="11"/>
      <c r="D289" s="16"/>
      <c r="E289" s="11">
        <v>0</v>
      </c>
      <c r="F289" s="16"/>
      <c r="G289" s="16">
        <f t="shared" si="50"/>
        <v>0</v>
      </c>
      <c r="H289" s="16"/>
      <c r="I289" s="56">
        <v>0</v>
      </c>
      <c r="J289" s="57">
        <f t="shared" si="48"/>
        <v>0</v>
      </c>
      <c r="K289" s="19"/>
      <c r="L289" s="20"/>
      <c r="M289" s="21"/>
      <c r="N289" s="8"/>
      <c r="O289" s="8"/>
      <c r="P289" s="8"/>
      <c r="Q289" s="8"/>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row>
    <row r="290" spans="1:89">
      <c r="A290" s="61">
        <v>45159</v>
      </c>
      <c r="B290" s="11"/>
      <c r="C290" s="11"/>
      <c r="D290" s="16"/>
      <c r="E290" s="11">
        <v>0</v>
      </c>
      <c r="F290" s="16"/>
      <c r="G290" s="16">
        <f t="shared" si="50"/>
        <v>0</v>
      </c>
      <c r="H290" s="16"/>
      <c r="I290" s="56">
        <v>0</v>
      </c>
      <c r="J290" s="57">
        <f t="shared" si="48"/>
        <v>0</v>
      </c>
      <c r="K290" s="19"/>
      <c r="L290" s="20"/>
      <c r="M290" s="21"/>
      <c r="N290" s="8"/>
      <c r="O290" s="8"/>
      <c r="P290" s="8"/>
      <c r="Q290" s="8"/>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row>
    <row r="291" spans="1:89">
      <c r="A291" s="61">
        <v>45160</v>
      </c>
      <c r="B291" s="11"/>
      <c r="C291" s="11"/>
      <c r="D291" s="16"/>
      <c r="E291" s="11">
        <v>0</v>
      </c>
      <c r="F291" s="16"/>
      <c r="G291" s="16">
        <f t="shared" si="50"/>
        <v>0</v>
      </c>
      <c r="H291" s="16"/>
      <c r="I291" s="56">
        <v>0</v>
      </c>
      <c r="J291" s="57">
        <f t="shared" si="48"/>
        <v>0</v>
      </c>
      <c r="K291" s="19"/>
      <c r="L291" s="20"/>
      <c r="M291" s="21"/>
      <c r="N291" s="8"/>
      <c r="O291" s="8"/>
      <c r="P291" s="8"/>
      <c r="Q291" s="8"/>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row>
    <row r="292" spans="1:89">
      <c r="A292" s="61">
        <v>45161</v>
      </c>
      <c r="B292" s="11"/>
      <c r="C292" s="11"/>
      <c r="D292" s="16"/>
      <c r="E292" s="11">
        <v>0</v>
      </c>
      <c r="F292" s="16"/>
      <c r="G292" s="16">
        <f t="shared" si="50"/>
        <v>0</v>
      </c>
      <c r="H292" s="16"/>
      <c r="I292" s="56">
        <v>0</v>
      </c>
      <c r="J292" s="57">
        <f t="shared" si="48"/>
        <v>0</v>
      </c>
      <c r="K292" s="19"/>
      <c r="L292" s="20"/>
      <c r="M292" s="21"/>
      <c r="N292" s="8"/>
      <c r="O292" s="8"/>
      <c r="P292" s="8"/>
      <c r="Q292" s="8"/>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row>
    <row r="293" spans="1:89">
      <c r="A293" s="61">
        <v>45162</v>
      </c>
      <c r="B293" s="11"/>
      <c r="C293" s="11"/>
      <c r="D293" s="16"/>
      <c r="E293" s="11">
        <v>0</v>
      </c>
      <c r="F293" s="16"/>
      <c r="G293" s="16">
        <f t="shared" si="50"/>
        <v>0</v>
      </c>
      <c r="H293" s="16"/>
      <c r="I293" s="56">
        <v>0</v>
      </c>
      <c r="J293" s="57">
        <f t="shared" si="48"/>
        <v>0</v>
      </c>
      <c r="K293" s="19"/>
      <c r="L293" s="20"/>
      <c r="M293" s="21"/>
      <c r="N293" s="8"/>
      <c r="O293" s="8"/>
      <c r="P293" s="8"/>
      <c r="Q293" s="8"/>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row>
    <row r="294" spans="1:89">
      <c r="A294" s="61">
        <v>45163</v>
      </c>
      <c r="B294" s="11"/>
      <c r="C294" s="11"/>
      <c r="D294" s="16"/>
      <c r="E294" s="11">
        <v>0</v>
      </c>
      <c r="F294" s="16"/>
      <c r="G294" s="16">
        <f t="shared" si="50"/>
        <v>0</v>
      </c>
      <c r="H294" s="16"/>
      <c r="I294" s="56">
        <v>0</v>
      </c>
      <c r="J294" s="57">
        <f t="shared" si="48"/>
        <v>0</v>
      </c>
      <c r="K294" s="19"/>
      <c r="L294" s="20"/>
      <c r="M294" s="21"/>
      <c r="N294" s="8"/>
      <c r="O294" s="8"/>
      <c r="P294" s="8"/>
      <c r="Q294" s="8"/>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row>
    <row r="295" spans="1:89">
      <c r="A295" s="61">
        <v>45164</v>
      </c>
      <c r="B295" s="11"/>
      <c r="C295" s="11"/>
      <c r="D295" s="16"/>
      <c r="E295" s="11">
        <v>0</v>
      </c>
      <c r="F295" s="16"/>
      <c r="G295" s="16">
        <f>ROUND(E295/2240,2)</f>
        <v>0</v>
      </c>
      <c r="H295" s="16"/>
      <c r="I295" s="56">
        <v>179.2</v>
      </c>
      <c r="J295" s="57">
        <f t="shared" si="48"/>
        <v>0</v>
      </c>
      <c r="K295" s="19"/>
      <c r="L295" s="20"/>
      <c r="M295" s="21"/>
      <c r="N295" s="8"/>
      <c r="O295" s="8"/>
      <c r="P295" s="8"/>
      <c r="Q295" s="8"/>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row>
    <row r="296" spans="1:89">
      <c r="A296" s="61">
        <v>45165</v>
      </c>
      <c r="B296" s="11"/>
      <c r="C296" s="11"/>
      <c r="D296" s="16"/>
      <c r="E296" s="11">
        <v>0</v>
      </c>
      <c r="F296" s="16"/>
      <c r="G296" s="16">
        <f>ROUND(E296/2000,2)</f>
        <v>0</v>
      </c>
      <c r="H296" s="16"/>
      <c r="I296" s="56">
        <v>0</v>
      </c>
      <c r="J296" s="57">
        <f t="shared" si="48"/>
        <v>0</v>
      </c>
      <c r="K296" s="19"/>
      <c r="L296" s="20"/>
      <c r="M296" s="21"/>
      <c r="N296" s="8"/>
      <c r="O296" s="8"/>
      <c r="P296" s="8"/>
      <c r="Q296" s="8"/>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row>
    <row r="297" spans="1:89">
      <c r="A297" s="61">
        <v>45166</v>
      </c>
      <c r="B297" s="11"/>
      <c r="C297" s="11"/>
      <c r="D297" s="16"/>
      <c r="E297" s="11">
        <v>0</v>
      </c>
      <c r="F297" s="16"/>
      <c r="G297" s="16">
        <f t="shared" ref="G297:G300" si="51">ROUND(E297/2000,2)</f>
        <v>0</v>
      </c>
      <c r="H297" s="16"/>
      <c r="I297" s="56">
        <v>70</v>
      </c>
      <c r="J297" s="57">
        <f t="shared" si="48"/>
        <v>0</v>
      </c>
      <c r="K297" s="19"/>
      <c r="L297" s="20"/>
      <c r="M297" s="21"/>
      <c r="N297" s="8"/>
      <c r="O297" s="8"/>
      <c r="P297" s="8"/>
      <c r="Q297" s="8"/>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row>
    <row r="298" spans="1:89">
      <c r="A298" s="61">
        <v>45167</v>
      </c>
      <c r="B298" s="23"/>
      <c r="C298" s="23"/>
      <c r="D298" s="24"/>
      <c r="E298" s="23">
        <v>0</v>
      </c>
      <c r="F298" s="24"/>
      <c r="G298" s="16">
        <f t="shared" si="51"/>
        <v>0</v>
      </c>
      <c r="H298" s="24"/>
      <c r="I298" s="58">
        <v>0</v>
      </c>
      <c r="J298" s="57">
        <f t="shared" si="48"/>
        <v>0</v>
      </c>
      <c r="K298" s="19"/>
      <c r="L298" s="20"/>
      <c r="M298" s="21"/>
      <c r="N298" s="8"/>
      <c r="O298" s="8"/>
      <c r="P298" s="8"/>
      <c r="Q298" s="8"/>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row>
    <row r="299" spans="1:89">
      <c r="A299" s="61">
        <v>45168</v>
      </c>
      <c r="B299" s="23"/>
      <c r="C299" s="23"/>
      <c r="D299" s="24"/>
      <c r="E299" s="23">
        <v>0</v>
      </c>
      <c r="F299" s="24"/>
      <c r="G299" s="16">
        <f t="shared" si="51"/>
        <v>0</v>
      </c>
      <c r="H299" s="24"/>
      <c r="I299" s="58">
        <v>0</v>
      </c>
      <c r="J299" s="57">
        <f t="shared" si="48"/>
        <v>0</v>
      </c>
      <c r="K299" s="19"/>
      <c r="L299" s="8"/>
      <c r="M299" s="8"/>
      <c r="N299" s="8"/>
      <c r="O299" s="8"/>
      <c r="P299" s="8"/>
      <c r="Q299" s="8"/>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row>
    <row r="300" spans="1:89">
      <c r="A300" s="61">
        <v>45169</v>
      </c>
      <c r="B300" s="23"/>
      <c r="C300" s="23"/>
      <c r="D300" s="24"/>
      <c r="E300" s="23">
        <v>0</v>
      </c>
      <c r="F300" s="24"/>
      <c r="G300" s="16">
        <f t="shared" si="51"/>
        <v>0</v>
      </c>
      <c r="H300" s="24"/>
      <c r="I300" s="58">
        <v>0</v>
      </c>
      <c r="J300" s="57">
        <f t="shared" si="48"/>
        <v>0</v>
      </c>
      <c r="K300" s="19"/>
      <c r="L300" s="22"/>
      <c r="M300" s="21"/>
      <c r="N300" s="8"/>
      <c r="O300" s="8"/>
      <c r="P300" s="8"/>
      <c r="Q300" s="8"/>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row>
    <row r="301" spans="1:89">
      <c r="A301" s="54"/>
      <c r="B301" s="23"/>
      <c r="C301" s="23"/>
      <c r="D301" s="24"/>
      <c r="E301" s="23"/>
      <c r="F301" s="24"/>
      <c r="G301" s="16"/>
      <c r="H301" s="24"/>
      <c r="I301" s="58"/>
      <c r="J301" s="59"/>
      <c r="K301" s="55"/>
      <c r="L301" s="8"/>
      <c r="M301" s="8"/>
      <c r="N301" s="8"/>
      <c r="O301" s="8"/>
      <c r="P301" s="8"/>
      <c r="Q301" s="8"/>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row>
    <row r="302" spans="1:89" ht="16.5" thickBot="1">
      <c r="A302" s="44" t="s">
        <v>21</v>
      </c>
      <c r="B302" s="45"/>
      <c r="C302" s="45"/>
      <c r="D302" s="45"/>
      <c r="E302" s="45">
        <f>SUBTOTAL(109,AUG[POUNDS])</f>
        <v>0</v>
      </c>
      <c r="F302" s="45"/>
      <c r="G302" s="46">
        <f>SUBTOTAL(109,AUG[TONS])</f>
        <v>0</v>
      </c>
      <c r="H302" s="45"/>
      <c r="I302" s="47"/>
      <c r="J302" s="60">
        <f>SUBTOTAL(109,AUG[REVENUE])</f>
        <v>0</v>
      </c>
      <c r="K302" s="48"/>
      <c r="L302" s="22"/>
      <c r="M302" s="21"/>
      <c r="N302" s="8"/>
      <c r="O302" s="8"/>
      <c r="P302" s="8"/>
      <c r="Q302" s="8"/>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row>
    <row r="303" spans="1:89" ht="16.5" thickBot="1">
      <c r="A303" s="62"/>
      <c r="B303" s="63"/>
      <c r="C303" s="75"/>
      <c r="D303" s="63"/>
      <c r="E303" s="63"/>
      <c r="F303" s="63"/>
      <c r="G303" s="63"/>
      <c r="H303" s="63"/>
      <c r="I303" s="63"/>
      <c r="J303" s="63"/>
      <c r="K303" s="64"/>
      <c r="L303" s="22"/>
      <c r="M303" s="21"/>
      <c r="N303" s="8"/>
      <c r="O303" s="8"/>
      <c r="P303" s="8"/>
      <c r="Q303" s="8"/>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row>
    <row r="304" spans="1:89">
      <c r="A304" s="22"/>
      <c r="B304" s="38"/>
      <c r="C304" s="38"/>
      <c r="D304" s="38"/>
      <c r="E304" s="26"/>
      <c r="F304" s="38"/>
      <c r="G304" s="39"/>
      <c r="H304" s="39"/>
      <c r="I304" s="40"/>
      <c r="J304" s="21"/>
      <c r="K304" s="38"/>
      <c r="L304" s="22"/>
      <c r="M304" s="21"/>
      <c r="N304" s="8"/>
      <c r="O304" s="8"/>
      <c r="P304" s="8"/>
      <c r="Q304" s="8"/>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row>
    <row r="305" spans="1:89">
      <c r="A305" s="3" t="s">
        <v>0</v>
      </c>
      <c r="B305" s="4" t="s">
        <v>22</v>
      </c>
      <c r="C305" s="73" t="s">
        <v>35</v>
      </c>
      <c r="D305" s="4" t="s">
        <v>23</v>
      </c>
      <c r="E305" s="5" t="s">
        <v>1</v>
      </c>
      <c r="F305" s="4" t="s">
        <v>24</v>
      </c>
      <c r="G305" s="6" t="s">
        <v>2</v>
      </c>
      <c r="H305" s="4" t="s">
        <v>25</v>
      </c>
      <c r="I305" s="5" t="s">
        <v>3</v>
      </c>
      <c r="J305" s="5" t="s">
        <v>4</v>
      </c>
      <c r="K305" s="7" t="s">
        <v>26</v>
      </c>
      <c r="L305" s="22"/>
      <c r="M305" s="21"/>
      <c r="N305" s="8"/>
      <c r="O305" s="8"/>
      <c r="P305" s="8"/>
      <c r="Q305" s="8"/>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row>
    <row r="306" spans="1:89">
      <c r="A306" s="10"/>
      <c r="B306" s="11"/>
      <c r="C306" s="74"/>
      <c r="D306" s="11"/>
      <c r="E306" s="12"/>
      <c r="F306" s="11"/>
      <c r="G306" s="13"/>
      <c r="H306" s="11"/>
      <c r="I306" s="12"/>
      <c r="J306" s="12"/>
      <c r="K306" s="14"/>
      <c r="L306" s="22"/>
      <c r="M306" s="21"/>
      <c r="N306" s="8"/>
      <c r="O306" s="8"/>
      <c r="P306" s="8"/>
      <c r="Q306" s="8"/>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row>
    <row r="307" spans="1:89">
      <c r="A307" s="61">
        <v>45170</v>
      </c>
      <c r="B307" s="11"/>
      <c r="C307" s="11"/>
      <c r="D307" s="15"/>
      <c r="E307" s="11">
        <v>0</v>
      </c>
      <c r="F307" s="11"/>
      <c r="G307" s="16">
        <f>ROUND(E307/2000,2)</f>
        <v>0</v>
      </c>
      <c r="H307" s="16"/>
      <c r="I307" s="56">
        <v>0</v>
      </c>
      <c r="J307" s="57">
        <f>G307*I307</f>
        <v>0</v>
      </c>
      <c r="K307" s="19"/>
      <c r="L307" s="20"/>
      <c r="M307" s="21"/>
      <c r="N307" s="8"/>
      <c r="O307" s="8"/>
      <c r="P307" s="8"/>
      <c r="Q307" s="8"/>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row>
    <row r="308" spans="1:89">
      <c r="A308" s="61">
        <v>45171</v>
      </c>
      <c r="B308" s="11"/>
      <c r="C308" s="74"/>
      <c r="D308" s="15"/>
      <c r="E308" s="11">
        <v>0</v>
      </c>
      <c r="F308" s="11"/>
      <c r="G308" s="16">
        <f t="shared" ref="G308:G310" si="52">ROUND(E308/2000,2)</f>
        <v>0</v>
      </c>
      <c r="H308" s="16"/>
      <c r="I308" s="56">
        <v>0</v>
      </c>
      <c r="J308" s="57">
        <f t="shared" ref="J308:J337" si="53">G308*I308</f>
        <v>0</v>
      </c>
      <c r="K308" s="19"/>
      <c r="L308" s="22"/>
      <c r="M308" s="21"/>
      <c r="N308" s="8"/>
      <c r="O308" s="8"/>
      <c r="P308" s="8"/>
      <c r="Q308" s="8"/>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row>
    <row r="309" spans="1:89">
      <c r="A309" s="61">
        <v>45172</v>
      </c>
      <c r="B309" s="11"/>
      <c r="C309" s="11"/>
      <c r="D309" s="11"/>
      <c r="E309" s="11">
        <v>0</v>
      </c>
      <c r="F309" s="11"/>
      <c r="G309" s="16">
        <f t="shared" si="52"/>
        <v>0</v>
      </c>
      <c r="H309" s="16"/>
      <c r="I309" s="56">
        <v>0</v>
      </c>
      <c r="J309" s="57">
        <f t="shared" si="53"/>
        <v>0</v>
      </c>
      <c r="K309" s="19"/>
      <c r="L309" s="22"/>
      <c r="M309" s="21"/>
      <c r="N309" s="8"/>
      <c r="O309" s="8"/>
      <c r="P309" s="8"/>
      <c r="Q309" s="8"/>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row>
    <row r="310" spans="1:89">
      <c r="A310" s="61">
        <v>45173</v>
      </c>
      <c r="B310" s="11"/>
      <c r="C310" s="11"/>
      <c r="D310" s="11"/>
      <c r="E310" s="11">
        <v>0</v>
      </c>
      <c r="F310" s="11"/>
      <c r="G310" s="16">
        <f t="shared" si="52"/>
        <v>0</v>
      </c>
      <c r="H310" s="16"/>
      <c r="I310" s="56">
        <v>130</v>
      </c>
      <c r="J310" s="57">
        <f t="shared" si="53"/>
        <v>0</v>
      </c>
      <c r="K310" s="19"/>
      <c r="L310" s="22"/>
      <c r="M310" s="21"/>
      <c r="N310" s="8"/>
      <c r="O310" s="8"/>
      <c r="P310" s="8"/>
      <c r="Q310" s="8"/>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row>
    <row r="311" spans="1:89">
      <c r="A311" s="61">
        <v>45174</v>
      </c>
      <c r="B311" s="11"/>
      <c r="C311" s="11"/>
      <c r="D311" s="15"/>
      <c r="E311" s="11">
        <v>0</v>
      </c>
      <c r="F311" s="11"/>
      <c r="G311" s="16">
        <f>ROUND(E311/2240,2)</f>
        <v>0</v>
      </c>
      <c r="H311" s="16"/>
      <c r="I311" s="56">
        <v>179.2</v>
      </c>
      <c r="J311" s="57">
        <f t="shared" si="53"/>
        <v>0</v>
      </c>
      <c r="K311" s="19"/>
      <c r="L311" s="22"/>
      <c r="M311" s="21"/>
      <c r="N311" s="8"/>
      <c r="O311" s="8"/>
      <c r="P311" s="8"/>
      <c r="Q311" s="8"/>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row>
    <row r="312" spans="1:89">
      <c r="A312" s="61">
        <v>45175</v>
      </c>
      <c r="B312" s="11"/>
      <c r="C312" s="11"/>
      <c r="D312" s="11"/>
      <c r="E312" s="11">
        <v>0</v>
      </c>
      <c r="F312" s="11"/>
      <c r="G312" s="16">
        <f>ROUND(E312/2000,2)</f>
        <v>0</v>
      </c>
      <c r="H312" s="16"/>
      <c r="I312" s="56">
        <v>0</v>
      </c>
      <c r="J312" s="57">
        <f t="shared" si="53"/>
        <v>0</v>
      </c>
      <c r="K312" s="19"/>
      <c r="L312" s="22"/>
      <c r="M312" s="21"/>
      <c r="N312" s="8"/>
      <c r="O312" s="8"/>
      <c r="P312" s="8"/>
      <c r="Q312" s="8"/>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row>
    <row r="313" spans="1:89">
      <c r="A313" s="61">
        <v>45176</v>
      </c>
      <c r="B313" s="11"/>
      <c r="C313" s="11"/>
      <c r="D313" s="15"/>
      <c r="E313" s="11">
        <v>0</v>
      </c>
      <c r="F313" s="11"/>
      <c r="G313" s="16">
        <f t="shared" ref="G313:G317" si="54">ROUND(E313/2000,2)</f>
        <v>0</v>
      </c>
      <c r="H313" s="16"/>
      <c r="I313" s="56">
        <v>0</v>
      </c>
      <c r="J313" s="57">
        <f t="shared" si="53"/>
        <v>0</v>
      </c>
      <c r="K313" s="19"/>
      <c r="L313" s="22"/>
      <c r="M313" s="21"/>
      <c r="N313" s="8"/>
      <c r="O313" s="8"/>
      <c r="P313" s="8"/>
      <c r="Q313" s="8"/>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row>
    <row r="314" spans="1:89">
      <c r="A314" s="61">
        <v>45177</v>
      </c>
      <c r="B314" s="11"/>
      <c r="C314" s="11"/>
      <c r="D314" s="15"/>
      <c r="E314" s="11">
        <v>0</v>
      </c>
      <c r="F314" s="11"/>
      <c r="G314" s="16">
        <f t="shared" si="54"/>
        <v>0</v>
      </c>
      <c r="H314" s="16"/>
      <c r="I314" s="56">
        <v>0</v>
      </c>
      <c r="J314" s="57">
        <f t="shared" si="53"/>
        <v>0</v>
      </c>
      <c r="K314" s="19"/>
      <c r="L314" s="22"/>
      <c r="M314" s="21"/>
      <c r="N314" s="8"/>
      <c r="O314" s="8"/>
      <c r="P314" s="8"/>
      <c r="Q314" s="8"/>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row>
    <row r="315" spans="1:89">
      <c r="A315" s="61">
        <v>45178</v>
      </c>
      <c r="B315" s="11"/>
      <c r="C315" s="11"/>
      <c r="D315" s="15"/>
      <c r="E315" s="11">
        <v>0</v>
      </c>
      <c r="F315" s="11"/>
      <c r="G315" s="16">
        <f t="shared" si="54"/>
        <v>0</v>
      </c>
      <c r="H315" s="16"/>
      <c r="I315" s="56">
        <v>0</v>
      </c>
      <c r="J315" s="57">
        <f t="shared" si="53"/>
        <v>0</v>
      </c>
      <c r="K315" s="19"/>
      <c r="L315" s="22"/>
      <c r="M315" s="21"/>
      <c r="N315" s="8"/>
      <c r="O315" s="8"/>
      <c r="P315" s="8"/>
      <c r="Q315" s="8"/>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row>
    <row r="316" spans="1:89">
      <c r="A316" s="61">
        <v>45179</v>
      </c>
      <c r="B316" s="11"/>
      <c r="C316" s="11"/>
      <c r="D316" s="16"/>
      <c r="E316" s="11">
        <v>0</v>
      </c>
      <c r="F316" s="16"/>
      <c r="G316" s="16">
        <f t="shared" si="54"/>
        <v>0</v>
      </c>
      <c r="H316" s="16"/>
      <c r="I316" s="56">
        <v>-20</v>
      </c>
      <c r="J316" s="57">
        <f t="shared" si="53"/>
        <v>0</v>
      </c>
      <c r="K316" s="19"/>
      <c r="L316" s="8"/>
      <c r="M316" s="8"/>
      <c r="N316" s="8"/>
      <c r="O316" s="8"/>
      <c r="P316" s="8"/>
      <c r="Q316" s="8"/>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row>
    <row r="317" spans="1:89">
      <c r="A317" s="61">
        <v>45180</v>
      </c>
      <c r="B317" s="11"/>
      <c r="C317" s="11"/>
      <c r="D317" s="15"/>
      <c r="E317" s="11">
        <v>0</v>
      </c>
      <c r="F317" s="11"/>
      <c r="G317" s="16">
        <f t="shared" si="54"/>
        <v>0</v>
      </c>
      <c r="H317" s="16"/>
      <c r="I317" s="56">
        <v>0</v>
      </c>
      <c r="J317" s="57">
        <f t="shared" si="53"/>
        <v>0</v>
      </c>
      <c r="K317" s="19"/>
      <c r="L317" s="8"/>
      <c r="M317" s="8"/>
      <c r="N317" s="8"/>
      <c r="O317" s="8"/>
      <c r="P317" s="8"/>
      <c r="Q317" s="8"/>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row>
    <row r="318" spans="1:89">
      <c r="A318" s="61">
        <v>45181</v>
      </c>
      <c r="B318" s="11"/>
      <c r="C318" s="11"/>
      <c r="D318" s="15"/>
      <c r="E318" s="11">
        <v>0</v>
      </c>
      <c r="F318" s="11"/>
      <c r="G318" s="16">
        <f>ROUND(E318/2240,2)</f>
        <v>0</v>
      </c>
      <c r="H318" s="16"/>
      <c r="I318" s="56">
        <v>179.2</v>
      </c>
      <c r="J318" s="57">
        <f t="shared" si="53"/>
        <v>0</v>
      </c>
      <c r="K318" s="19"/>
      <c r="L318" s="8"/>
      <c r="M318" s="8"/>
      <c r="N318" s="8"/>
      <c r="O318" s="8"/>
      <c r="P318" s="8"/>
      <c r="Q318" s="8"/>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row>
    <row r="319" spans="1:89">
      <c r="A319" s="61">
        <v>45182</v>
      </c>
      <c r="B319" s="11"/>
      <c r="C319" s="11"/>
      <c r="D319" s="16"/>
      <c r="E319" s="11">
        <v>0</v>
      </c>
      <c r="F319" s="16"/>
      <c r="G319" s="16">
        <f>ROUND(E319/2000,2)</f>
        <v>0</v>
      </c>
      <c r="H319" s="16"/>
      <c r="I319" s="57">
        <f>0.53*2000</f>
        <v>1060</v>
      </c>
      <c r="J319" s="57">
        <f t="shared" si="53"/>
        <v>0</v>
      </c>
      <c r="K319" s="19"/>
      <c r="L319" s="1"/>
      <c r="M319" s="41"/>
      <c r="N319" s="8"/>
      <c r="O319" s="8"/>
      <c r="P319" s="8"/>
      <c r="Q319" s="8"/>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row>
    <row r="320" spans="1:89">
      <c r="A320" s="61">
        <v>45183</v>
      </c>
      <c r="B320" s="11"/>
      <c r="C320" s="11"/>
      <c r="D320" s="16"/>
      <c r="E320" s="11">
        <v>0</v>
      </c>
      <c r="F320" s="16"/>
      <c r="G320" s="16">
        <f t="shared" ref="G320:G331" si="55">ROUND(E320/2000,2)</f>
        <v>0</v>
      </c>
      <c r="H320" s="16"/>
      <c r="I320" s="56">
        <v>0</v>
      </c>
      <c r="J320" s="57">
        <f t="shared" si="53"/>
        <v>0</v>
      </c>
      <c r="K320" s="19"/>
      <c r="L320" s="8"/>
      <c r="M320" s="8"/>
      <c r="N320" s="8"/>
      <c r="O320" s="8"/>
      <c r="P320" s="8"/>
      <c r="Q320" s="8"/>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row>
    <row r="321" spans="1:89">
      <c r="A321" s="61">
        <v>45184</v>
      </c>
      <c r="B321" s="11"/>
      <c r="C321" s="11"/>
      <c r="D321" s="16"/>
      <c r="E321" s="11">
        <v>0</v>
      </c>
      <c r="F321" s="16"/>
      <c r="G321" s="16">
        <f t="shared" si="55"/>
        <v>0</v>
      </c>
      <c r="H321" s="16"/>
      <c r="I321" s="56">
        <v>0</v>
      </c>
      <c r="J321" s="57">
        <f t="shared" si="53"/>
        <v>0</v>
      </c>
      <c r="K321" s="19"/>
      <c r="L321" s="8"/>
      <c r="M321" s="8"/>
      <c r="N321" s="8"/>
      <c r="O321" s="8"/>
      <c r="P321" s="8"/>
      <c r="Q321" s="8"/>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row>
    <row r="322" spans="1:89">
      <c r="A322" s="61">
        <v>45185</v>
      </c>
      <c r="B322" s="11"/>
      <c r="C322" s="11"/>
      <c r="D322" s="16"/>
      <c r="E322" s="11">
        <v>0</v>
      </c>
      <c r="F322" s="16"/>
      <c r="G322" s="16">
        <f t="shared" si="55"/>
        <v>0</v>
      </c>
      <c r="H322" s="16"/>
      <c r="I322" s="56">
        <v>0</v>
      </c>
      <c r="J322" s="57">
        <f t="shared" si="53"/>
        <v>0</v>
      </c>
      <c r="K322" s="19"/>
      <c r="L322" s="8"/>
      <c r="M322" s="8"/>
      <c r="N322" s="8"/>
      <c r="O322" s="8"/>
      <c r="P322" s="8"/>
      <c r="Q322" s="8"/>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row>
    <row r="323" spans="1:89">
      <c r="A323" s="61">
        <v>45186</v>
      </c>
      <c r="B323" s="11"/>
      <c r="C323" s="11"/>
      <c r="D323" s="16"/>
      <c r="E323" s="11">
        <v>0</v>
      </c>
      <c r="F323" s="16"/>
      <c r="G323" s="16">
        <f t="shared" si="55"/>
        <v>0</v>
      </c>
      <c r="H323" s="16"/>
      <c r="I323" s="57">
        <v>0</v>
      </c>
      <c r="J323" s="57">
        <f t="shared" si="53"/>
        <v>0</v>
      </c>
      <c r="K323" s="19"/>
      <c r="L323" s="8"/>
      <c r="M323" s="8"/>
      <c r="N323" s="8"/>
      <c r="O323" s="8"/>
      <c r="P323" s="8"/>
      <c r="Q323" s="8"/>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row>
    <row r="324" spans="1:89">
      <c r="A324" s="61">
        <v>45187</v>
      </c>
      <c r="B324" s="11"/>
      <c r="C324" s="11"/>
      <c r="D324" s="16"/>
      <c r="E324" s="11">
        <v>0</v>
      </c>
      <c r="F324" s="16"/>
      <c r="G324" s="16">
        <f t="shared" si="55"/>
        <v>0</v>
      </c>
      <c r="H324" s="16"/>
      <c r="I324" s="56">
        <v>0</v>
      </c>
      <c r="J324" s="57">
        <f t="shared" si="53"/>
        <v>0</v>
      </c>
      <c r="K324" s="19"/>
      <c r="L324" s="8"/>
      <c r="M324" s="8"/>
      <c r="N324" s="8"/>
      <c r="O324" s="8"/>
      <c r="P324" s="8"/>
      <c r="Q324" s="8"/>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row>
    <row r="325" spans="1:89">
      <c r="A325" s="61">
        <v>45188</v>
      </c>
      <c r="B325" s="11"/>
      <c r="C325" s="11"/>
      <c r="D325" s="16"/>
      <c r="E325" s="11">
        <v>0</v>
      </c>
      <c r="F325" s="16"/>
      <c r="G325" s="16">
        <f t="shared" si="55"/>
        <v>0</v>
      </c>
      <c r="H325" s="16"/>
      <c r="I325" s="56">
        <v>130</v>
      </c>
      <c r="J325" s="57">
        <f t="shared" si="53"/>
        <v>0</v>
      </c>
      <c r="K325" s="19"/>
      <c r="L325" s="8"/>
      <c r="M325" s="8"/>
      <c r="N325" s="8"/>
      <c r="O325" s="8"/>
      <c r="P325" s="8"/>
      <c r="Q325" s="8"/>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row>
    <row r="326" spans="1:89">
      <c r="A326" s="61">
        <v>45189</v>
      </c>
      <c r="B326" s="11"/>
      <c r="C326" s="11"/>
      <c r="D326" s="16"/>
      <c r="E326" s="11">
        <v>0</v>
      </c>
      <c r="F326" s="16"/>
      <c r="G326" s="16">
        <f t="shared" si="55"/>
        <v>0</v>
      </c>
      <c r="H326" s="16"/>
      <c r="I326" s="56">
        <v>0</v>
      </c>
      <c r="J326" s="57">
        <f t="shared" si="53"/>
        <v>0</v>
      </c>
      <c r="K326" s="19"/>
      <c r="L326" s="8"/>
      <c r="M326" s="8"/>
      <c r="N326" s="8"/>
      <c r="O326" s="8"/>
      <c r="P326" s="8"/>
      <c r="Q326" s="8"/>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row>
    <row r="327" spans="1:89">
      <c r="A327" s="61">
        <v>45190</v>
      </c>
      <c r="B327" s="11"/>
      <c r="C327" s="11"/>
      <c r="D327" s="16"/>
      <c r="E327" s="11">
        <v>0</v>
      </c>
      <c r="F327" s="16"/>
      <c r="G327" s="16">
        <f t="shared" si="55"/>
        <v>0</v>
      </c>
      <c r="H327" s="16"/>
      <c r="I327" s="56">
        <v>0</v>
      </c>
      <c r="J327" s="57">
        <f t="shared" si="53"/>
        <v>0</v>
      </c>
      <c r="K327" s="19"/>
      <c r="L327" s="8"/>
      <c r="M327" s="8"/>
      <c r="N327" s="8"/>
      <c r="O327" s="8"/>
      <c r="P327" s="8"/>
      <c r="Q327" s="8"/>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row>
    <row r="328" spans="1:89">
      <c r="A328" s="61">
        <v>45191</v>
      </c>
      <c r="B328" s="11"/>
      <c r="C328" s="11"/>
      <c r="D328" s="16"/>
      <c r="E328" s="11">
        <v>0</v>
      </c>
      <c r="F328" s="16"/>
      <c r="G328" s="16">
        <f t="shared" si="55"/>
        <v>0</v>
      </c>
      <c r="H328" s="16"/>
      <c r="I328" s="56">
        <v>0</v>
      </c>
      <c r="J328" s="57">
        <f t="shared" si="53"/>
        <v>0</v>
      </c>
      <c r="K328" s="19"/>
      <c r="L328" s="8"/>
      <c r="M328" s="8"/>
      <c r="N328" s="8"/>
      <c r="O328" s="8"/>
      <c r="P328" s="8"/>
      <c r="Q328" s="8"/>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row>
    <row r="329" spans="1:89">
      <c r="A329" s="61">
        <v>45192</v>
      </c>
      <c r="B329" s="11"/>
      <c r="C329" s="11"/>
      <c r="D329" s="16"/>
      <c r="E329" s="11">
        <v>0</v>
      </c>
      <c r="F329" s="16"/>
      <c r="G329" s="16">
        <f t="shared" si="55"/>
        <v>0</v>
      </c>
      <c r="H329" s="16"/>
      <c r="I329" s="56">
        <v>0</v>
      </c>
      <c r="J329" s="57">
        <f t="shared" si="53"/>
        <v>0</v>
      </c>
      <c r="K329" s="19"/>
      <c r="L329" s="8"/>
      <c r="M329" s="8"/>
      <c r="N329" s="8"/>
      <c r="O329" s="8"/>
      <c r="P329" s="8"/>
      <c r="Q329" s="8"/>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row>
    <row r="330" spans="1:89">
      <c r="A330" s="61">
        <v>45193</v>
      </c>
      <c r="B330" s="11"/>
      <c r="C330" s="11"/>
      <c r="D330" s="16"/>
      <c r="E330" s="11">
        <v>0</v>
      </c>
      <c r="F330" s="16"/>
      <c r="G330" s="16">
        <f t="shared" si="55"/>
        <v>0</v>
      </c>
      <c r="H330" s="16"/>
      <c r="I330" s="56">
        <v>0</v>
      </c>
      <c r="J330" s="57">
        <f t="shared" si="53"/>
        <v>0</v>
      </c>
      <c r="K330" s="19"/>
      <c r="L330" s="8"/>
      <c r="M330" s="8"/>
      <c r="N330" s="8"/>
      <c r="O330" s="8"/>
      <c r="P330" s="8"/>
      <c r="Q330" s="8"/>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row>
    <row r="331" spans="1:89">
      <c r="A331" s="61">
        <v>45194</v>
      </c>
      <c r="B331" s="11"/>
      <c r="C331" s="11"/>
      <c r="D331" s="16"/>
      <c r="E331" s="11">
        <v>0</v>
      </c>
      <c r="F331" s="16"/>
      <c r="G331" s="16">
        <f t="shared" si="55"/>
        <v>0</v>
      </c>
      <c r="H331" s="16"/>
      <c r="I331" s="56">
        <v>0</v>
      </c>
      <c r="J331" s="57">
        <f t="shared" si="53"/>
        <v>0</v>
      </c>
      <c r="K331" s="19"/>
      <c r="L331" s="8"/>
      <c r="M331" s="8"/>
      <c r="N331" s="8"/>
      <c r="O331" s="8"/>
      <c r="P331" s="8"/>
      <c r="Q331" s="8"/>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row>
    <row r="332" spans="1:89">
      <c r="A332" s="61">
        <v>45195</v>
      </c>
      <c r="B332" s="11"/>
      <c r="C332" s="11"/>
      <c r="D332" s="16"/>
      <c r="E332" s="11">
        <v>0</v>
      </c>
      <c r="F332" s="16"/>
      <c r="G332" s="16">
        <f>ROUND(E332/2240,2)</f>
        <v>0</v>
      </c>
      <c r="H332" s="16"/>
      <c r="I332" s="56">
        <v>179.2</v>
      </c>
      <c r="J332" s="57">
        <f t="shared" si="53"/>
        <v>0</v>
      </c>
      <c r="K332" s="19"/>
      <c r="L332" s="8"/>
      <c r="M332" s="8"/>
      <c r="N332" s="8"/>
      <c r="O332" s="8"/>
      <c r="P332" s="8"/>
      <c r="Q332" s="8"/>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row>
    <row r="333" spans="1:89">
      <c r="A333" s="61">
        <v>45196</v>
      </c>
      <c r="B333" s="11"/>
      <c r="C333" s="11"/>
      <c r="D333" s="16"/>
      <c r="E333" s="11">
        <v>0</v>
      </c>
      <c r="F333" s="16"/>
      <c r="G333" s="16">
        <f>ROUND(E333/2000,2)</f>
        <v>0</v>
      </c>
      <c r="H333" s="16"/>
      <c r="I333" s="56">
        <v>0</v>
      </c>
      <c r="J333" s="57">
        <f t="shared" si="53"/>
        <v>0</v>
      </c>
      <c r="K333" s="19"/>
      <c r="L333" s="8"/>
      <c r="M333" s="8"/>
      <c r="N333" s="8"/>
      <c r="O333" s="8"/>
      <c r="P333" s="8"/>
      <c r="Q333" s="8"/>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row>
    <row r="334" spans="1:89">
      <c r="A334" s="61">
        <v>45197</v>
      </c>
      <c r="B334" s="11"/>
      <c r="C334" s="11"/>
      <c r="D334" s="16"/>
      <c r="E334" s="11">
        <v>0</v>
      </c>
      <c r="F334" s="16"/>
      <c r="G334" s="16">
        <f t="shared" ref="G334:G337" si="56">ROUND(E334/2000,2)</f>
        <v>0</v>
      </c>
      <c r="H334" s="16"/>
      <c r="I334" s="56">
        <v>70</v>
      </c>
      <c r="J334" s="57">
        <f t="shared" si="53"/>
        <v>0</v>
      </c>
      <c r="K334" s="19"/>
      <c r="L334" s="8"/>
      <c r="M334" s="8"/>
      <c r="N334" s="8"/>
      <c r="O334" s="8"/>
      <c r="P334" s="8"/>
      <c r="Q334" s="8"/>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row>
    <row r="335" spans="1:89">
      <c r="A335" s="61">
        <v>45198</v>
      </c>
      <c r="B335" s="23"/>
      <c r="C335" s="23"/>
      <c r="D335" s="24"/>
      <c r="E335" s="23">
        <v>0</v>
      </c>
      <c r="F335" s="24"/>
      <c r="G335" s="16">
        <f t="shared" si="56"/>
        <v>0</v>
      </c>
      <c r="H335" s="24"/>
      <c r="I335" s="58">
        <v>0</v>
      </c>
      <c r="J335" s="57">
        <f t="shared" si="53"/>
        <v>0</v>
      </c>
      <c r="K335" s="19"/>
      <c r="L335" s="8"/>
      <c r="M335" s="8"/>
      <c r="N335" s="8"/>
      <c r="O335" s="8"/>
      <c r="P335" s="8"/>
      <c r="Q335" s="8"/>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row>
    <row r="336" spans="1:89">
      <c r="A336" s="61">
        <v>45199</v>
      </c>
      <c r="B336" s="23"/>
      <c r="C336" s="23"/>
      <c r="D336" s="24"/>
      <c r="E336" s="23">
        <v>0</v>
      </c>
      <c r="F336" s="24"/>
      <c r="G336" s="16">
        <f t="shared" si="56"/>
        <v>0</v>
      </c>
      <c r="H336" s="24"/>
      <c r="I336" s="58">
        <v>0</v>
      </c>
      <c r="J336" s="57">
        <f t="shared" si="53"/>
        <v>0</v>
      </c>
      <c r="K336" s="19"/>
      <c r="L336" s="8"/>
      <c r="M336" s="8"/>
      <c r="N336" s="8"/>
      <c r="O336" s="8"/>
      <c r="P336" s="8"/>
      <c r="Q336" s="8"/>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row>
    <row r="337" spans="1:89">
      <c r="A337" s="54"/>
      <c r="B337" s="23"/>
      <c r="C337" s="23"/>
      <c r="D337" s="24"/>
      <c r="E337" s="23">
        <v>0</v>
      </c>
      <c r="F337" s="24"/>
      <c r="G337" s="16">
        <f t="shared" si="56"/>
        <v>0</v>
      </c>
      <c r="H337" s="24"/>
      <c r="I337" s="58">
        <v>0</v>
      </c>
      <c r="J337" s="57">
        <f t="shared" si="53"/>
        <v>0</v>
      </c>
      <c r="K337" s="19"/>
      <c r="L337" s="8"/>
      <c r="M337" s="8"/>
      <c r="N337" s="8"/>
      <c r="O337" s="8"/>
      <c r="P337" s="8"/>
      <c r="Q337" s="8"/>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row>
    <row r="338" spans="1:89">
      <c r="A338" s="54"/>
      <c r="B338" s="23"/>
      <c r="C338" s="23"/>
      <c r="D338" s="24"/>
      <c r="E338" s="23"/>
      <c r="F338" s="24"/>
      <c r="G338" s="16"/>
      <c r="H338" s="24"/>
      <c r="I338" s="58"/>
      <c r="J338" s="59"/>
      <c r="K338" s="55"/>
      <c r="L338" s="8"/>
      <c r="M338" s="8"/>
      <c r="N338" s="8"/>
      <c r="O338" s="8"/>
      <c r="P338" s="8"/>
      <c r="Q338" s="8"/>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row>
    <row r="339" spans="1:89" ht="16.5" thickBot="1">
      <c r="A339" s="44" t="s">
        <v>21</v>
      </c>
      <c r="B339" s="45"/>
      <c r="C339" s="45"/>
      <c r="D339" s="45"/>
      <c r="E339" s="45">
        <f>SUBTOTAL(109,SEP[POUNDS])</f>
        <v>0</v>
      </c>
      <c r="F339" s="45"/>
      <c r="G339" s="46">
        <f>SUBTOTAL(109,SEP[TONS])</f>
        <v>0</v>
      </c>
      <c r="H339" s="45"/>
      <c r="I339" s="47"/>
      <c r="J339" s="60">
        <f>SUBTOTAL(109,SEP[REVENUE])</f>
        <v>0</v>
      </c>
      <c r="K339" s="48"/>
      <c r="L339" s="8"/>
      <c r="M339" s="8"/>
      <c r="N339" s="8"/>
      <c r="O339" s="8"/>
      <c r="P339" s="8"/>
      <c r="Q339" s="8"/>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row>
    <row r="340" spans="1:89" ht="16.5" thickBot="1">
      <c r="A340" s="62"/>
      <c r="B340" s="63"/>
      <c r="C340" s="75"/>
      <c r="D340" s="63"/>
      <c r="E340" s="63"/>
      <c r="F340" s="63"/>
      <c r="G340" s="63"/>
      <c r="H340" s="63"/>
      <c r="I340" s="63"/>
      <c r="J340" s="63"/>
      <c r="K340" s="64"/>
      <c r="L340" s="8"/>
      <c r="M340" s="8"/>
      <c r="N340" s="8"/>
      <c r="O340" s="8"/>
      <c r="P340" s="8"/>
      <c r="Q340" s="8"/>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row>
    <row r="341" spans="1:89">
      <c r="A341" s="22"/>
      <c r="B341" s="38"/>
      <c r="C341" s="38"/>
      <c r="D341" s="38"/>
      <c r="E341" s="26"/>
      <c r="F341" s="38"/>
      <c r="G341" s="39"/>
      <c r="H341" s="39"/>
      <c r="I341" s="40"/>
      <c r="J341" s="21"/>
      <c r="L341" s="8"/>
      <c r="M341" s="8"/>
      <c r="N341" s="8"/>
      <c r="O341" s="8"/>
      <c r="P341" s="8"/>
      <c r="Q341" s="8"/>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row>
    <row r="342" spans="1:89">
      <c r="A342" s="3" t="s">
        <v>0</v>
      </c>
      <c r="B342" s="4" t="s">
        <v>22</v>
      </c>
      <c r="C342" s="73" t="s">
        <v>36</v>
      </c>
      <c r="D342" s="4" t="s">
        <v>23</v>
      </c>
      <c r="E342" s="5" t="s">
        <v>1</v>
      </c>
      <c r="F342" s="4" t="s">
        <v>24</v>
      </c>
      <c r="G342" s="6" t="s">
        <v>2</v>
      </c>
      <c r="H342" s="4" t="s">
        <v>25</v>
      </c>
      <c r="I342" s="5" t="s">
        <v>3</v>
      </c>
      <c r="J342" s="5" t="s">
        <v>4</v>
      </c>
      <c r="K342" s="7" t="s">
        <v>26</v>
      </c>
      <c r="L342" s="8"/>
      <c r="M342" s="8"/>
      <c r="N342" s="8"/>
      <c r="O342" s="8"/>
      <c r="P342" s="8"/>
      <c r="Q342" s="8"/>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row>
    <row r="343" spans="1:89">
      <c r="A343" s="10"/>
      <c r="B343" s="11"/>
      <c r="C343" s="74"/>
      <c r="D343" s="11"/>
      <c r="E343" s="12"/>
      <c r="F343" s="11"/>
      <c r="G343" s="13"/>
      <c r="H343" s="11"/>
      <c r="I343" s="12"/>
      <c r="J343" s="12"/>
      <c r="K343" s="14"/>
      <c r="L343" s="8"/>
      <c r="M343" s="8"/>
      <c r="N343" s="8"/>
      <c r="O343" s="8"/>
      <c r="P343" s="8"/>
      <c r="Q343" s="8"/>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row>
    <row r="344" spans="1:89">
      <c r="A344" s="61">
        <v>45200</v>
      </c>
      <c r="B344" s="11"/>
      <c r="C344" s="11"/>
      <c r="D344" s="15"/>
      <c r="E344" s="11">
        <v>0</v>
      </c>
      <c r="F344" s="11"/>
      <c r="G344" s="16">
        <f>ROUND(E344/2000,2)</f>
        <v>0</v>
      </c>
      <c r="H344" s="16"/>
      <c r="I344" s="56">
        <v>0</v>
      </c>
      <c r="J344" s="57">
        <f>G344*I344</f>
        <v>0</v>
      </c>
      <c r="K344" s="19"/>
      <c r="L344" s="8"/>
      <c r="M344" s="8"/>
      <c r="N344" s="8"/>
      <c r="O344" s="8"/>
      <c r="P344" s="8"/>
      <c r="Q344" s="8"/>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row>
    <row r="345" spans="1:89">
      <c r="A345" s="61">
        <v>45201</v>
      </c>
      <c r="B345" s="11"/>
      <c r="C345" s="74"/>
      <c r="D345" s="15"/>
      <c r="E345" s="11">
        <v>0</v>
      </c>
      <c r="F345" s="11"/>
      <c r="G345" s="16">
        <f t="shared" ref="G345:G347" si="57">ROUND(E345/2000,2)</f>
        <v>0</v>
      </c>
      <c r="H345" s="16"/>
      <c r="I345" s="56">
        <v>0</v>
      </c>
      <c r="J345" s="57">
        <f t="shared" ref="J345:J374" si="58">G345*I345</f>
        <v>0</v>
      </c>
      <c r="K345" s="19"/>
      <c r="L345" s="8"/>
      <c r="M345" s="8"/>
      <c r="N345" s="8"/>
      <c r="O345" s="8"/>
      <c r="P345" s="8"/>
      <c r="Q345" s="8"/>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row>
    <row r="346" spans="1:89">
      <c r="A346" s="61">
        <v>45202</v>
      </c>
      <c r="B346" s="11"/>
      <c r="C346" s="11"/>
      <c r="D346" s="11"/>
      <c r="E346" s="11">
        <v>0</v>
      </c>
      <c r="F346" s="11"/>
      <c r="G346" s="16">
        <f t="shared" si="57"/>
        <v>0</v>
      </c>
      <c r="H346" s="16"/>
      <c r="I346" s="56">
        <v>0</v>
      </c>
      <c r="J346" s="57">
        <f t="shared" si="58"/>
        <v>0</v>
      </c>
      <c r="K346" s="19"/>
      <c r="L346" s="8"/>
      <c r="M346" s="8"/>
      <c r="N346" s="8"/>
      <c r="O346" s="8"/>
      <c r="P346" s="8"/>
      <c r="Q346" s="8"/>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row>
    <row r="347" spans="1:89">
      <c r="A347" s="61">
        <v>45203</v>
      </c>
      <c r="B347" s="11"/>
      <c r="C347" s="11"/>
      <c r="D347" s="11"/>
      <c r="E347" s="11">
        <v>0</v>
      </c>
      <c r="F347" s="11"/>
      <c r="G347" s="16">
        <f t="shared" si="57"/>
        <v>0</v>
      </c>
      <c r="H347" s="16"/>
      <c r="I347" s="56">
        <v>130</v>
      </c>
      <c r="J347" s="57">
        <f t="shared" si="58"/>
        <v>0</v>
      </c>
      <c r="K347" s="19"/>
      <c r="L347" s="8"/>
      <c r="M347" s="8"/>
      <c r="N347" s="8"/>
      <c r="O347" s="8"/>
      <c r="P347" s="8"/>
      <c r="Q347" s="8"/>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row>
    <row r="348" spans="1:89">
      <c r="A348" s="61">
        <v>45204</v>
      </c>
      <c r="B348" s="11"/>
      <c r="C348" s="11"/>
      <c r="D348" s="15"/>
      <c r="E348" s="11">
        <v>0</v>
      </c>
      <c r="F348" s="11"/>
      <c r="G348" s="16">
        <f>ROUND(E348/2240,2)</f>
        <v>0</v>
      </c>
      <c r="H348" s="16"/>
      <c r="I348" s="56">
        <v>179.2</v>
      </c>
      <c r="J348" s="57">
        <f t="shared" si="58"/>
        <v>0</v>
      </c>
      <c r="K348" s="19"/>
      <c r="L348" s="8"/>
      <c r="M348" s="8"/>
      <c r="N348" s="8"/>
      <c r="O348" s="8"/>
      <c r="P348" s="8"/>
      <c r="Q348" s="8"/>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row>
    <row r="349" spans="1:89">
      <c r="A349" s="61">
        <v>45205</v>
      </c>
      <c r="B349" s="11"/>
      <c r="C349" s="11"/>
      <c r="D349" s="11"/>
      <c r="E349" s="11">
        <v>0</v>
      </c>
      <c r="F349" s="11"/>
      <c r="G349" s="16">
        <f>ROUND(E349/2000,2)</f>
        <v>0</v>
      </c>
      <c r="H349" s="16"/>
      <c r="I349" s="56">
        <v>0</v>
      </c>
      <c r="J349" s="57">
        <f t="shared" si="58"/>
        <v>0</v>
      </c>
      <c r="K349" s="19"/>
      <c r="L349" s="8"/>
      <c r="M349" s="8"/>
      <c r="N349" s="8"/>
      <c r="O349" s="8"/>
      <c r="P349" s="8"/>
      <c r="Q349" s="8"/>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row>
    <row r="350" spans="1:89">
      <c r="A350" s="61">
        <v>45206</v>
      </c>
      <c r="B350" s="11"/>
      <c r="C350" s="11"/>
      <c r="D350" s="15"/>
      <c r="E350" s="11">
        <v>0</v>
      </c>
      <c r="F350" s="11"/>
      <c r="G350" s="16">
        <f t="shared" ref="G350:G354" si="59">ROUND(E350/2000,2)</f>
        <v>0</v>
      </c>
      <c r="H350" s="16"/>
      <c r="I350" s="56">
        <v>0</v>
      </c>
      <c r="J350" s="57">
        <f t="shared" si="58"/>
        <v>0</v>
      </c>
      <c r="K350" s="19"/>
      <c r="L350" s="43"/>
      <c r="M350" s="43"/>
      <c r="N350" s="43"/>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row>
    <row r="351" spans="1:89">
      <c r="A351" s="61">
        <v>45207</v>
      </c>
      <c r="B351" s="11"/>
      <c r="C351" s="11"/>
      <c r="D351" s="15"/>
      <c r="E351" s="11">
        <v>0</v>
      </c>
      <c r="F351" s="11"/>
      <c r="G351" s="16">
        <f t="shared" si="59"/>
        <v>0</v>
      </c>
      <c r="H351" s="16"/>
      <c r="I351" s="56">
        <v>0</v>
      </c>
      <c r="J351" s="57">
        <f t="shared" si="58"/>
        <v>0</v>
      </c>
      <c r="K351" s="19"/>
      <c r="L351" s="43"/>
      <c r="M351" s="43"/>
      <c r="N351" s="43"/>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row>
    <row r="352" spans="1:89">
      <c r="A352" s="61">
        <v>45208</v>
      </c>
      <c r="B352" s="11"/>
      <c r="C352" s="11"/>
      <c r="D352" s="15"/>
      <c r="E352" s="11">
        <v>0</v>
      </c>
      <c r="F352" s="11"/>
      <c r="G352" s="16">
        <f t="shared" si="59"/>
        <v>0</v>
      </c>
      <c r="H352" s="16"/>
      <c r="I352" s="56">
        <v>0</v>
      </c>
      <c r="J352" s="57">
        <f t="shared" si="58"/>
        <v>0</v>
      </c>
      <c r="K352" s="19"/>
      <c r="L352" s="43"/>
      <c r="M352" s="43"/>
      <c r="N352" s="43"/>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row>
    <row r="353" spans="1:89">
      <c r="A353" s="61">
        <v>45209</v>
      </c>
      <c r="B353" s="11"/>
      <c r="C353" s="11"/>
      <c r="D353" s="16"/>
      <c r="E353" s="11">
        <v>0</v>
      </c>
      <c r="F353" s="16"/>
      <c r="G353" s="16">
        <f t="shared" si="59"/>
        <v>0</v>
      </c>
      <c r="H353" s="16"/>
      <c r="I353" s="56">
        <v>-20</v>
      </c>
      <c r="J353" s="57">
        <f t="shared" si="58"/>
        <v>0</v>
      </c>
      <c r="K353" s="19"/>
      <c r="L353" s="43"/>
      <c r="M353" s="43"/>
      <c r="N353" s="43"/>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row>
    <row r="354" spans="1:89">
      <c r="A354" s="61">
        <v>45210</v>
      </c>
      <c r="B354" s="11"/>
      <c r="C354" s="11"/>
      <c r="D354" s="15"/>
      <c r="E354" s="11">
        <v>0</v>
      </c>
      <c r="F354" s="11"/>
      <c r="G354" s="16">
        <f t="shared" si="59"/>
        <v>0</v>
      </c>
      <c r="H354" s="16"/>
      <c r="I354" s="56">
        <v>0</v>
      </c>
      <c r="J354" s="57">
        <f t="shared" si="58"/>
        <v>0</v>
      </c>
      <c r="K354" s="19"/>
      <c r="L354" s="43"/>
      <c r="M354" s="43"/>
      <c r="N354" s="43"/>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row>
    <row r="355" spans="1:89">
      <c r="A355" s="61">
        <v>45211</v>
      </c>
      <c r="B355" s="11"/>
      <c r="C355" s="11"/>
      <c r="D355" s="15"/>
      <c r="E355" s="11">
        <v>0</v>
      </c>
      <c r="F355" s="11"/>
      <c r="G355" s="16">
        <f>ROUND(E355/2240,2)</f>
        <v>0</v>
      </c>
      <c r="H355" s="16"/>
      <c r="I355" s="56">
        <v>179.2</v>
      </c>
      <c r="J355" s="57">
        <f t="shared" si="58"/>
        <v>0</v>
      </c>
      <c r="K355" s="19"/>
      <c r="L355" s="43"/>
      <c r="M355" s="43"/>
      <c r="N355" s="43"/>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row>
    <row r="356" spans="1:89">
      <c r="A356" s="61">
        <v>45212</v>
      </c>
      <c r="B356" s="11"/>
      <c r="C356" s="11"/>
      <c r="D356" s="16"/>
      <c r="E356" s="11">
        <v>0</v>
      </c>
      <c r="F356" s="16"/>
      <c r="G356" s="16">
        <f>ROUND(E356/2000,2)</f>
        <v>0</v>
      </c>
      <c r="H356" s="16"/>
      <c r="I356" s="57">
        <f>0.53*2000</f>
        <v>1060</v>
      </c>
      <c r="J356" s="57">
        <f t="shared" si="58"/>
        <v>0</v>
      </c>
      <c r="K356" s="19"/>
      <c r="L356" s="43"/>
      <c r="M356" s="43"/>
      <c r="N356" s="43"/>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row>
    <row r="357" spans="1:89">
      <c r="A357" s="61">
        <v>45213</v>
      </c>
      <c r="B357" s="11"/>
      <c r="C357" s="11"/>
      <c r="D357" s="16"/>
      <c r="E357" s="11">
        <v>0</v>
      </c>
      <c r="F357" s="16"/>
      <c r="G357" s="16">
        <f t="shared" ref="G357:G368" si="60">ROUND(E357/2000,2)</f>
        <v>0</v>
      </c>
      <c r="H357" s="16"/>
      <c r="I357" s="56">
        <v>0</v>
      </c>
      <c r="J357" s="57">
        <f t="shared" si="58"/>
        <v>0</v>
      </c>
      <c r="K357" s="19"/>
      <c r="L357" s="43"/>
      <c r="M357" s="43"/>
      <c r="N357" s="43"/>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row>
    <row r="358" spans="1:89">
      <c r="A358" s="61">
        <v>45214</v>
      </c>
      <c r="B358" s="11"/>
      <c r="C358" s="11"/>
      <c r="D358" s="16"/>
      <c r="E358" s="11">
        <v>0</v>
      </c>
      <c r="F358" s="16"/>
      <c r="G358" s="16">
        <f t="shared" si="60"/>
        <v>0</v>
      </c>
      <c r="H358" s="16"/>
      <c r="I358" s="56">
        <v>0</v>
      </c>
      <c r="J358" s="57">
        <f t="shared" si="58"/>
        <v>0</v>
      </c>
      <c r="K358" s="19"/>
      <c r="L358" s="43"/>
      <c r="M358" s="43"/>
      <c r="N358" s="43"/>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row>
    <row r="359" spans="1:89">
      <c r="A359" s="61">
        <v>45215</v>
      </c>
      <c r="B359" s="11"/>
      <c r="C359" s="11"/>
      <c r="D359" s="16"/>
      <c r="E359" s="11">
        <v>0</v>
      </c>
      <c r="F359" s="16"/>
      <c r="G359" s="16">
        <f t="shared" si="60"/>
        <v>0</v>
      </c>
      <c r="H359" s="16"/>
      <c r="I359" s="56">
        <v>0</v>
      </c>
      <c r="J359" s="57">
        <f t="shared" si="58"/>
        <v>0</v>
      </c>
      <c r="K359" s="19"/>
      <c r="L359" s="43"/>
      <c r="M359" s="43"/>
      <c r="N359" s="43"/>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row>
    <row r="360" spans="1:89">
      <c r="A360" s="61">
        <v>45216</v>
      </c>
      <c r="B360" s="11"/>
      <c r="C360" s="11"/>
      <c r="D360" s="16"/>
      <c r="E360" s="11">
        <v>0</v>
      </c>
      <c r="F360" s="16"/>
      <c r="G360" s="16">
        <f t="shared" si="60"/>
        <v>0</v>
      </c>
      <c r="H360" s="16"/>
      <c r="I360" s="57">
        <v>0</v>
      </c>
      <c r="J360" s="57">
        <f t="shared" si="58"/>
        <v>0</v>
      </c>
      <c r="K360" s="19"/>
      <c r="L360" s="43"/>
      <c r="M360" s="43"/>
      <c r="N360" s="43"/>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row>
    <row r="361" spans="1:89">
      <c r="A361" s="61">
        <v>45217</v>
      </c>
      <c r="B361" s="11"/>
      <c r="C361" s="11"/>
      <c r="D361" s="16"/>
      <c r="E361" s="11">
        <v>0</v>
      </c>
      <c r="F361" s="16"/>
      <c r="G361" s="16">
        <f t="shared" si="60"/>
        <v>0</v>
      </c>
      <c r="H361" s="16"/>
      <c r="I361" s="56">
        <v>0</v>
      </c>
      <c r="J361" s="57">
        <f t="shared" si="58"/>
        <v>0</v>
      </c>
      <c r="K361" s="19"/>
      <c r="L361" s="43"/>
      <c r="M361" s="43"/>
      <c r="N361" s="43"/>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row>
    <row r="362" spans="1:89">
      <c r="A362" s="61">
        <v>45218</v>
      </c>
      <c r="B362" s="11"/>
      <c r="C362" s="11"/>
      <c r="D362" s="16"/>
      <c r="E362" s="11">
        <v>0</v>
      </c>
      <c r="F362" s="16"/>
      <c r="G362" s="16">
        <f t="shared" si="60"/>
        <v>0</v>
      </c>
      <c r="H362" s="16"/>
      <c r="I362" s="56">
        <v>130</v>
      </c>
      <c r="J362" s="57">
        <f t="shared" si="58"/>
        <v>0</v>
      </c>
      <c r="K362" s="19"/>
      <c r="L362" s="43"/>
      <c r="M362" s="43"/>
      <c r="N362" s="43"/>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row>
    <row r="363" spans="1:89">
      <c r="A363" s="61">
        <v>45219</v>
      </c>
      <c r="B363" s="11"/>
      <c r="C363" s="11"/>
      <c r="D363" s="16"/>
      <c r="E363" s="11">
        <v>0</v>
      </c>
      <c r="F363" s="16"/>
      <c r="G363" s="16">
        <f t="shared" si="60"/>
        <v>0</v>
      </c>
      <c r="H363" s="16"/>
      <c r="I363" s="56">
        <v>0</v>
      </c>
      <c r="J363" s="57">
        <f t="shared" si="58"/>
        <v>0</v>
      </c>
      <c r="K363" s="19"/>
      <c r="L363" s="43"/>
      <c r="M363" s="43"/>
      <c r="N363" s="43"/>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row>
    <row r="364" spans="1:89">
      <c r="A364" s="61">
        <v>45220</v>
      </c>
      <c r="B364" s="11"/>
      <c r="C364" s="11"/>
      <c r="D364" s="16"/>
      <c r="E364" s="11">
        <v>0</v>
      </c>
      <c r="F364" s="16"/>
      <c r="G364" s="16">
        <f t="shared" si="60"/>
        <v>0</v>
      </c>
      <c r="H364" s="16"/>
      <c r="I364" s="56">
        <v>0</v>
      </c>
      <c r="J364" s="57">
        <f t="shared" si="58"/>
        <v>0</v>
      </c>
      <c r="K364" s="19"/>
      <c r="L364" s="43"/>
      <c r="M364" s="43"/>
      <c r="N364" s="43"/>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row>
    <row r="365" spans="1:89">
      <c r="A365" s="61">
        <v>45221</v>
      </c>
      <c r="B365" s="11"/>
      <c r="C365" s="11"/>
      <c r="D365" s="16"/>
      <c r="E365" s="11">
        <v>0</v>
      </c>
      <c r="F365" s="16"/>
      <c r="G365" s="16">
        <f t="shared" si="60"/>
        <v>0</v>
      </c>
      <c r="H365" s="16"/>
      <c r="I365" s="56">
        <v>0</v>
      </c>
      <c r="J365" s="57">
        <f t="shared" si="58"/>
        <v>0</v>
      </c>
      <c r="K365" s="19"/>
      <c r="L365" s="43"/>
      <c r="M365" s="43"/>
      <c r="N365" s="43"/>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row>
    <row r="366" spans="1:89">
      <c r="A366" s="61">
        <v>45222</v>
      </c>
      <c r="B366" s="11"/>
      <c r="C366" s="11"/>
      <c r="D366" s="16"/>
      <c r="E366" s="11">
        <v>0</v>
      </c>
      <c r="F366" s="16"/>
      <c r="G366" s="16">
        <f t="shared" si="60"/>
        <v>0</v>
      </c>
      <c r="H366" s="16"/>
      <c r="I366" s="56">
        <v>0</v>
      </c>
      <c r="J366" s="57">
        <f t="shared" si="58"/>
        <v>0</v>
      </c>
      <c r="K366" s="19"/>
      <c r="L366" s="43"/>
      <c r="M366" s="43"/>
      <c r="N366" s="43"/>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row>
    <row r="367" spans="1:89">
      <c r="A367" s="61">
        <v>45223</v>
      </c>
      <c r="B367" s="11"/>
      <c r="C367" s="11"/>
      <c r="D367" s="16"/>
      <c r="E367" s="11">
        <v>0</v>
      </c>
      <c r="F367" s="16"/>
      <c r="G367" s="16">
        <f t="shared" si="60"/>
        <v>0</v>
      </c>
      <c r="H367" s="16"/>
      <c r="I367" s="56">
        <v>0</v>
      </c>
      <c r="J367" s="57">
        <f t="shared" si="58"/>
        <v>0</v>
      </c>
      <c r="K367" s="19"/>
      <c r="L367" s="43"/>
      <c r="M367" s="43"/>
      <c r="N367" s="43"/>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row>
    <row r="368" spans="1:89">
      <c r="A368" s="61">
        <v>45224</v>
      </c>
      <c r="B368" s="11"/>
      <c r="C368" s="11"/>
      <c r="D368" s="16"/>
      <c r="E368" s="11">
        <v>0</v>
      </c>
      <c r="F368" s="16"/>
      <c r="G368" s="16">
        <f t="shared" si="60"/>
        <v>0</v>
      </c>
      <c r="H368" s="16"/>
      <c r="I368" s="56">
        <v>0</v>
      </c>
      <c r="J368" s="57">
        <f t="shared" si="58"/>
        <v>0</v>
      </c>
      <c r="K368" s="19"/>
      <c r="L368" s="43"/>
      <c r="M368" s="43"/>
      <c r="N368" s="43"/>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row>
    <row r="369" spans="1:89">
      <c r="A369" s="61">
        <v>45225</v>
      </c>
      <c r="B369" s="11"/>
      <c r="C369" s="11"/>
      <c r="D369" s="16"/>
      <c r="E369" s="11">
        <v>0</v>
      </c>
      <c r="F369" s="16"/>
      <c r="G369" s="16">
        <f>ROUND(E369/2240,2)</f>
        <v>0</v>
      </c>
      <c r="H369" s="16"/>
      <c r="I369" s="56">
        <v>179.2</v>
      </c>
      <c r="J369" s="57">
        <f t="shared" si="58"/>
        <v>0</v>
      </c>
      <c r="K369" s="19"/>
      <c r="L369" s="43"/>
      <c r="M369" s="43"/>
      <c r="N369" s="43"/>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row>
    <row r="370" spans="1:89">
      <c r="A370" s="61">
        <v>45226</v>
      </c>
      <c r="B370" s="11"/>
      <c r="C370" s="11"/>
      <c r="D370" s="16"/>
      <c r="E370" s="11">
        <v>0</v>
      </c>
      <c r="F370" s="16"/>
      <c r="G370" s="16">
        <f>ROUND(E370/2000,2)</f>
        <v>0</v>
      </c>
      <c r="H370" s="16"/>
      <c r="I370" s="56">
        <v>0</v>
      </c>
      <c r="J370" s="57">
        <f t="shared" si="58"/>
        <v>0</v>
      </c>
      <c r="K370" s="19"/>
      <c r="L370" s="43"/>
      <c r="M370" s="43"/>
      <c r="N370" s="43"/>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row>
    <row r="371" spans="1:89">
      <c r="A371" s="61">
        <v>45227</v>
      </c>
      <c r="B371" s="11"/>
      <c r="C371" s="11"/>
      <c r="D371" s="16"/>
      <c r="E371" s="11">
        <v>0</v>
      </c>
      <c r="F371" s="16"/>
      <c r="G371" s="16">
        <f t="shared" ref="G371:G374" si="61">ROUND(E371/2000,2)</f>
        <v>0</v>
      </c>
      <c r="H371" s="16"/>
      <c r="I371" s="56">
        <v>70</v>
      </c>
      <c r="J371" s="57">
        <f t="shared" si="58"/>
        <v>0</v>
      </c>
      <c r="K371" s="19"/>
      <c r="L371" s="43"/>
      <c r="M371" s="43"/>
      <c r="N371" s="43"/>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row>
    <row r="372" spans="1:89">
      <c r="A372" s="61">
        <v>45228</v>
      </c>
      <c r="B372" s="23"/>
      <c r="C372" s="23"/>
      <c r="D372" s="24"/>
      <c r="E372" s="23">
        <v>0</v>
      </c>
      <c r="F372" s="24"/>
      <c r="G372" s="16">
        <f t="shared" si="61"/>
        <v>0</v>
      </c>
      <c r="H372" s="24"/>
      <c r="I372" s="58">
        <v>0</v>
      </c>
      <c r="J372" s="57">
        <f t="shared" si="58"/>
        <v>0</v>
      </c>
      <c r="K372" s="19"/>
      <c r="L372" s="43"/>
      <c r="M372" s="43"/>
      <c r="N372" s="43"/>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row>
    <row r="373" spans="1:89">
      <c r="A373" s="61">
        <v>45229</v>
      </c>
      <c r="B373" s="23"/>
      <c r="C373" s="23"/>
      <c r="D373" s="24"/>
      <c r="E373" s="23">
        <v>0</v>
      </c>
      <c r="F373" s="24"/>
      <c r="G373" s="16">
        <f t="shared" si="61"/>
        <v>0</v>
      </c>
      <c r="H373" s="24"/>
      <c r="I373" s="58">
        <v>0</v>
      </c>
      <c r="J373" s="57">
        <f t="shared" si="58"/>
        <v>0</v>
      </c>
      <c r="K373" s="19"/>
      <c r="L373" s="43"/>
      <c r="M373" s="43"/>
      <c r="N373" s="43"/>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row>
    <row r="374" spans="1:89">
      <c r="A374" s="61">
        <v>45230</v>
      </c>
      <c r="B374" s="23"/>
      <c r="C374" s="23"/>
      <c r="D374" s="24"/>
      <c r="E374" s="23">
        <v>0</v>
      </c>
      <c r="F374" s="24"/>
      <c r="G374" s="16">
        <f t="shared" si="61"/>
        <v>0</v>
      </c>
      <c r="H374" s="24"/>
      <c r="I374" s="58">
        <v>0</v>
      </c>
      <c r="J374" s="57">
        <f t="shared" si="58"/>
        <v>0</v>
      </c>
      <c r="K374" s="19"/>
      <c r="L374" s="43"/>
      <c r="M374" s="43"/>
      <c r="N374" s="43"/>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row>
    <row r="375" spans="1:89">
      <c r="A375" s="54"/>
      <c r="B375" s="23"/>
      <c r="C375" s="23"/>
      <c r="D375" s="24"/>
      <c r="E375" s="23"/>
      <c r="F375" s="24"/>
      <c r="G375" s="16"/>
      <c r="H375" s="24"/>
      <c r="I375" s="58"/>
      <c r="J375" s="59"/>
      <c r="K375" s="55"/>
      <c r="L375" s="43"/>
      <c r="M375" s="43"/>
      <c r="N375" s="43"/>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row>
    <row r="376" spans="1:89" ht="16.5" thickBot="1">
      <c r="A376" s="44" t="s">
        <v>21</v>
      </c>
      <c r="B376" s="45"/>
      <c r="C376" s="45"/>
      <c r="D376" s="45"/>
      <c r="E376" s="45">
        <f>SUBTOTAL(109,OCT[POUNDS])</f>
        <v>0</v>
      </c>
      <c r="F376" s="45"/>
      <c r="G376" s="46">
        <f>SUBTOTAL(109,OCT[TONS])</f>
        <v>0</v>
      </c>
      <c r="H376" s="45"/>
      <c r="I376" s="47"/>
      <c r="J376" s="60">
        <f>SUBTOTAL(109,OCT[REVENUE])</f>
        <v>0</v>
      </c>
      <c r="K376" s="48"/>
      <c r="L376" s="43"/>
      <c r="M376" s="43"/>
      <c r="N376" s="43"/>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row>
    <row r="377" spans="1:89" ht="16.5" thickBot="1">
      <c r="A377" s="62"/>
      <c r="B377" s="63"/>
      <c r="C377" s="75"/>
      <c r="D377" s="63"/>
      <c r="E377" s="63"/>
      <c r="F377" s="63"/>
      <c r="G377" s="63"/>
      <c r="H377" s="63"/>
      <c r="I377" s="63"/>
      <c r="J377" s="63"/>
      <c r="K377" s="64"/>
      <c r="L377" s="43"/>
      <c r="M377" s="43"/>
      <c r="N377" s="43"/>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row>
    <row r="378" spans="1:89">
      <c r="A378" s="22"/>
      <c r="B378" s="38"/>
      <c r="C378" s="38"/>
      <c r="D378" s="38"/>
      <c r="E378" s="26"/>
      <c r="F378" s="38"/>
      <c r="G378" s="39"/>
      <c r="H378" s="39"/>
      <c r="I378" s="40"/>
      <c r="J378" s="21"/>
      <c r="K378" s="38"/>
      <c r="L378" s="43"/>
      <c r="M378" s="43"/>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row>
    <row r="379" spans="1:89">
      <c r="A379" s="3" t="s">
        <v>0</v>
      </c>
      <c r="B379" s="4" t="s">
        <v>22</v>
      </c>
      <c r="C379" s="73" t="s">
        <v>37</v>
      </c>
      <c r="D379" s="4" t="s">
        <v>23</v>
      </c>
      <c r="E379" s="5" t="s">
        <v>1</v>
      </c>
      <c r="F379" s="4" t="s">
        <v>24</v>
      </c>
      <c r="G379" s="6" t="s">
        <v>2</v>
      </c>
      <c r="H379" s="4" t="s">
        <v>25</v>
      </c>
      <c r="I379" s="5" t="s">
        <v>3</v>
      </c>
      <c r="J379" s="5" t="s">
        <v>4</v>
      </c>
      <c r="K379" s="7" t="s">
        <v>26</v>
      </c>
      <c r="L379" s="43"/>
      <c r="M379" s="43"/>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row>
    <row r="380" spans="1:89">
      <c r="A380" s="10"/>
      <c r="B380" s="11"/>
      <c r="C380" s="74"/>
      <c r="D380" s="11"/>
      <c r="E380" s="12"/>
      <c r="F380" s="11"/>
      <c r="G380" s="13"/>
      <c r="H380" s="11"/>
      <c r="I380" s="12"/>
      <c r="J380" s="12"/>
      <c r="K380" s="14"/>
      <c r="L380" s="43"/>
      <c r="M380" s="43"/>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row>
    <row r="381" spans="1:89">
      <c r="A381" s="61">
        <v>45231</v>
      </c>
      <c r="B381" s="11"/>
      <c r="C381" s="11"/>
      <c r="D381" s="15"/>
      <c r="E381" s="11">
        <v>0</v>
      </c>
      <c r="F381" s="11"/>
      <c r="G381" s="16">
        <f>ROUND(E381/2000,2)</f>
        <v>0</v>
      </c>
      <c r="H381" s="16"/>
      <c r="I381" s="56">
        <v>0</v>
      </c>
      <c r="J381" s="57">
        <f>G381*I381</f>
        <v>0</v>
      </c>
      <c r="K381" s="19"/>
      <c r="L381" s="43"/>
      <c r="M381" s="43"/>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row>
    <row r="382" spans="1:89">
      <c r="A382" s="61">
        <v>45232</v>
      </c>
      <c r="B382" s="11"/>
      <c r="C382" s="74"/>
      <c r="D382" s="15"/>
      <c r="E382" s="11">
        <v>0</v>
      </c>
      <c r="F382" s="11"/>
      <c r="G382" s="16">
        <f t="shared" ref="G382:G384" si="62">ROUND(E382/2000,2)</f>
        <v>0</v>
      </c>
      <c r="H382" s="16"/>
      <c r="I382" s="56">
        <v>0</v>
      </c>
      <c r="J382" s="57">
        <f t="shared" ref="J382:J411" si="63">G382*I382</f>
        <v>0</v>
      </c>
      <c r="K382" s="19"/>
      <c r="L382" s="43"/>
      <c r="M382" s="43"/>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row>
    <row r="383" spans="1:89">
      <c r="A383" s="61">
        <v>45233</v>
      </c>
      <c r="B383" s="11"/>
      <c r="C383" s="11"/>
      <c r="D383" s="11"/>
      <c r="E383" s="11">
        <v>0</v>
      </c>
      <c r="F383" s="11"/>
      <c r="G383" s="16">
        <f t="shared" si="62"/>
        <v>0</v>
      </c>
      <c r="H383" s="16"/>
      <c r="I383" s="56">
        <v>0</v>
      </c>
      <c r="J383" s="57">
        <f t="shared" si="63"/>
        <v>0</v>
      </c>
      <c r="K383" s="19"/>
      <c r="L383" s="43"/>
      <c r="M383" s="43"/>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row>
    <row r="384" spans="1:89">
      <c r="A384" s="61">
        <v>45234</v>
      </c>
      <c r="B384" s="11"/>
      <c r="C384" s="11"/>
      <c r="D384" s="11"/>
      <c r="E384" s="11">
        <v>0</v>
      </c>
      <c r="F384" s="11"/>
      <c r="G384" s="16">
        <f t="shared" si="62"/>
        <v>0</v>
      </c>
      <c r="H384" s="16"/>
      <c r="I384" s="56">
        <v>130</v>
      </c>
      <c r="J384" s="57">
        <f t="shared" si="63"/>
        <v>0</v>
      </c>
      <c r="K384" s="19"/>
      <c r="L384" s="43"/>
      <c r="M384" s="43"/>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row>
    <row r="385" spans="1:89">
      <c r="A385" s="61">
        <v>45235</v>
      </c>
      <c r="B385" s="11"/>
      <c r="C385" s="11"/>
      <c r="D385" s="15"/>
      <c r="E385" s="11">
        <v>0</v>
      </c>
      <c r="F385" s="11"/>
      <c r="G385" s="16">
        <f>ROUND(E385/2240,2)</f>
        <v>0</v>
      </c>
      <c r="H385" s="16"/>
      <c r="I385" s="56">
        <v>179.2</v>
      </c>
      <c r="J385" s="57">
        <f t="shared" si="63"/>
        <v>0</v>
      </c>
      <c r="K385" s="1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row>
    <row r="386" spans="1:89">
      <c r="A386" s="61">
        <v>45236</v>
      </c>
      <c r="B386" s="11"/>
      <c r="C386" s="11"/>
      <c r="D386" s="11"/>
      <c r="E386" s="11">
        <v>0</v>
      </c>
      <c r="F386" s="11"/>
      <c r="G386" s="16">
        <f>ROUND(E386/2000,2)</f>
        <v>0</v>
      </c>
      <c r="H386" s="16"/>
      <c r="I386" s="56">
        <v>0</v>
      </c>
      <c r="J386" s="57">
        <f t="shared" si="63"/>
        <v>0</v>
      </c>
      <c r="K386" s="1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row>
    <row r="387" spans="1:89">
      <c r="A387" s="61">
        <v>45237</v>
      </c>
      <c r="B387" s="11"/>
      <c r="C387" s="11"/>
      <c r="D387" s="15"/>
      <c r="E387" s="11">
        <v>0</v>
      </c>
      <c r="F387" s="11"/>
      <c r="G387" s="16">
        <f t="shared" ref="G387:G391" si="64">ROUND(E387/2000,2)</f>
        <v>0</v>
      </c>
      <c r="H387" s="16"/>
      <c r="I387" s="56">
        <v>0</v>
      </c>
      <c r="J387" s="57">
        <f t="shared" si="63"/>
        <v>0</v>
      </c>
      <c r="K387" s="1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row>
    <row r="388" spans="1:89">
      <c r="A388" s="61">
        <v>45238</v>
      </c>
      <c r="B388" s="11"/>
      <c r="C388" s="11"/>
      <c r="D388" s="15"/>
      <c r="E388" s="11">
        <v>0</v>
      </c>
      <c r="F388" s="11"/>
      <c r="G388" s="16">
        <f t="shared" si="64"/>
        <v>0</v>
      </c>
      <c r="H388" s="16"/>
      <c r="I388" s="56">
        <v>0</v>
      </c>
      <c r="J388" s="57">
        <f t="shared" si="63"/>
        <v>0</v>
      </c>
      <c r="K388" s="1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row>
    <row r="389" spans="1:89">
      <c r="A389" s="61">
        <v>45239</v>
      </c>
      <c r="B389" s="11"/>
      <c r="C389" s="11"/>
      <c r="D389" s="15"/>
      <c r="E389" s="11">
        <v>0</v>
      </c>
      <c r="F389" s="11"/>
      <c r="G389" s="16">
        <f t="shared" si="64"/>
        <v>0</v>
      </c>
      <c r="H389" s="16"/>
      <c r="I389" s="56">
        <v>0</v>
      </c>
      <c r="J389" s="57">
        <f t="shared" si="63"/>
        <v>0</v>
      </c>
      <c r="K389" s="1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row>
    <row r="390" spans="1:89">
      <c r="A390" s="61">
        <v>45240</v>
      </c>
      <c r="B390" s="11"/>
      <c r="C390" s="11"/>
      <c r="D390" s="16"/>
      <c r="E390" s="11">
        <v>0</v>
      </c>
      <c r="F390" s="16"/>
      <c r="G390" s="16">
        <f t="shared" si="64"/>
        <v>0</v>
      </c>
      <c r="H390" s="16"/>
      <c r="I390" s="56">
        <v>-20</v>
      </c>
      <c r="J390" s="57">
        <f t="shared" si="63"/>
        <v>0</v>
      </c>
      <c r="K390" s="1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row>
    <row r="391" spans="1:89">
      <c r="A391" s="61">
        <v>45241</v>
      </c>
      <c r="B391" s="11"/>
      <c r="C391" s="11"/>
      <c r="D391" s="15"/>
      <c r="E391" s="11">
        <v>0</v>
      </c>
      <c r="F391" s="11"/>
      <c r="G391" s="16">
        <f t="shared" si="64"/>
        <v>0</v>
      </c>
      <c r="H391" s="16"/>
      <c r="I391" s="56">
        <v>0</v>
      </c>
      <c r="J391" s="57">
        <f t="shared" si="63"/>
        <v>0</v>
      </c>
      <c r="K391" s="1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row>
    <row r="392" spans="1:89">
      <c r="A392" s="61">
        <v>45242</v>
      </c>
      <c r="B392" s="11"/>
      <c r="C392" s="11"/>
      <c r="D392" s="15"/>
      <c r="E392" s="11">
        <v>0</v>
      </c>
      <c r="F392" s="11"/>
      <c r="G392" s="16">
        <f>ROUND(E392/2240,2)</f>
        <v>0</v>
      </c>
      <c r="H392" s="16"/>
      <c r="I392" s="56">
        <v>179.2</v>
      </c>
      <c r="J392" s="57">
        <f t="shared" si="63"/>
        <v>0</v>
      </c>
      <c r="K392" s="1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row>
    <row r="393" spans="1:89">
      <c r="A393" s="61">
        <v>45243</v>
      </c>
      <c r="B393" s="11"/>
      <c r="C393" s="11"/>
      <c r="D393" s="16"/>
      <c r="E393" s="11">
        <v>0</v>
      </c>
      <c r="F393" s="16"/>
      <c r="G393" s="16">
        <f>ROUND(E393/2000,2)</f>
        <v>0</v>
      </c>
      <c r="H393" s="16"/>
      <c r="I393" s="57">
        <f>0.53*2000</f>
        <v>1060</v>
      </c>
      <c r="J393" s="57">
        <f t="shared" si="63"/>
        <v>0</v>
      </c>
      <c r="K393" s="1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row>
    <row r="394" spans="1:89">
      <c r="A394" s="61">
        <v>45244</v>
      </c>
      <c r="B394" s="11"/>
      <c r="C394" s="11"/>
      <c r="D394" s="16"/>
      <c r="E394" s="11">
        <v>0</v>
      </c>
      <c r="F394" s="16"/>
      <c r="G394" s="16">
        <f t="shared" ref="G394:G405" si="65">ROUND(E394/2000,2)</f>
        <v>0</v>
      </c>
      <c r="H394" s="16"/>
      <c r="I394" s="56">
        <v>0</v>
      </c>
      <c r="J394" s="57">
        <f t="shared" si="63"/>
        <v>0</v>
      </c>
      <c r="K394" s="1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row>
    <row r="395" spans="1:89">
      <c r="A395" s="61">
        <v>45245</v>
      </c>
      <c r="B395" s="11"/>
      <c r="C395" s="11"/>
      <c r="D395" s="16"/>
      <c r="E395" s="11">
        <v>0</v>
      </c>
      <c r="F395" s="16"/>
      <c r="G395" s="16">
        <f t="shared" si="65"/>
        <v>0</v>
      </c>
      <c r="H395" s="16"/>
      <c r="I395" s="56">
        <v>0</v>
      </c>
      <c r="J395" s="57">
        <f t="shared" si="63"/>
        <v>0</v>
      </c>
      <c r="K395" s="1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row>
    <row r="396" spans="1:89">
      <c r="A396" s="61">
        <v>45246</v>
      </c>
      <c r="B396" s="11"/>
      <c r="C396" s="11"/>
      <c r="D396" s="16"/>
      <c r="E396" s="11">
        <v>0</v>
      </c>
      <c r="F396" s="16"/>
      <c r="G396" s="16">
        <f t="shared" si="65"/>
        <v>0</v>
      </c>
      <c r="H396" s="16"/>
      <c r="I396" s="56">
        <v>0</v>
      </c>
      <c r="J396" s="57">
        <f t="shared" si="63"/>
        <v>0</v>
      </c>
      <c r="K396" s="1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row>
    <row r="397" spans="1:89">
      <c r="A397" s="61">
        <v>45247</v>
      </c>
      <c r="B397" s="11"/>
      <c r="C397" s="11"/>
      <c r="D397" s="16"/>
      <c r="E397" s="11">
        <v>0</v>
      </c>
      <c r="F397" s="16"/>
      <c r="G397" s="16">
        <f t="shared" si="65"/>
        <v>0</v>
      </c>
      <c r="H397" s="16"/>
      <c r="I397" s="57">
        <v>0</v>
      </c>
      <c r="J397" s="57">
        <f t="shared" si="63"/>
        <v>0</v>
      </c>
      <c r="K397" s="1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row>
    <row r="398" spans="1:89">
      <c r="A398" s="61">
        <v>45248</v>
      </c>
      <c r="B398" s="11"/>
      <c r="C398" s="11"/>
      <c r="D398" s="16"/>
      <c r="E398" s="11">
        <v>0</v>
      </c>
      <c r="F398" s="16"/>
      <c r="G398" s="16">
        <f t="shared" si="65"/>
        <v>0</v>
      </c>
      <c r="H398" s="16"/>
      <c r="I398" s="56">
        <v>0</v>
      </c>
      <c r="J398" s="57">
        <f t="shared" si="63"/>
        <v>0</v>
      </c>
      <c r="K398" s="1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row>
    <row r="399" spans="1:89">
      <c r="A399" s="61">
        <v>45249</v>
      </c>
      <c r="B399" s="11"/>
      <c r="C399" s="11"/>
      <c r="D399" s="16"/>
      <c r="E399" s="11">
        <v>0</v>
      </c>
      <c r="F399" s="16"/>
      <c r="G399" s="16">
        <f t="shared" si="65"/>
        <v>0</v>
      </c>
      <c r="H399" s="16"/>
      <c r="I399" s="56">
        <v>130</v>
      </c>
      <c r="J399" s="57">
        <f t="shared" si="63"/>
        <v>0</v>
      </c>
      <c r="K399" s="1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row>
    <row r="400" spans="1:89">
      <c r="A400" s="61">
        <v>45250</v>
      </c>
      <c r="B400" s="11"/>
      <c r="C400" s="11"/>
      <c r="D400" s="16"/>
      <c r="E400" s="11">
        <v>0</v>
      </c>
      <c r="F400" s="16"/>
      <c r="G400" s="16">
        <f t="shared" si="65"/>
        <v>0</v>
      </c>
      <c r="H400" s="16"/>
      <c r="I400" s="56">
        <v>0</v>
      </c>
      <c r="J400" s="57">
        <f t="shared" si="63"/>
        <v>0</v>
      </c>
      <c r="K400" s="1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row>
    <row r="401" spans="1:89">
      <c r="A401" s="61">
        <v>45251</v>
      </c>
      <c r="B401" s="11"/>
      <c r="C401" s="11"/>
      <c r="D401" s="16"/>
      <c r="E401" s="11">
        <v>0</v>
      </c>
      <c r="F401" s="16"/>
      <c r="G401" s="16">
        <f t="shared" si="65"/>
        <v>0</v>
      </c>
      <c r="H401" s="16"/>
      <c r="I401" s="56">
        <v>0</v>
      </c>
      <c r="J401" s="57">
        <f t="shared" si="63"/>
        <v>0</v>
      </c>
      <c r="K401" s="1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row>
    <row r="402" spans="1:89">
      <c r="A402" s="61">
        <v>45252</v>
      </c>
      <c r="B402" s="11"/>
      <c r="C402" s="11"/>
      <c r="D402" s="16"/>
      <c r="E402" s="11">
        <v>0</v>
      </c>
      <c r="F402" s="16"/>
      <c r="G402" s="16">
        <f t="shared" si="65"/>
        <v>0</v>
      </c>
      <c r="H402" s="16"/>
      <c r="I402" s="56">
        <v>0</v>
      </c>
      <c r="J402" s="57">
        <f t="shared" si="63"/>
        <v>0</v>
      </c>
      <c r="K402" s="1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row>
    <row r="403" spans="1:89">
      <c r="A403" s="61">
        <v>45253</v>
      </c>
      <c r="B403" s="11"/>
      <c r="C403" s="11"/>
      <c r="D403" s="16"/>
      <c r="E403" s="11">
        <v>0</v>
      </c>
      <c r="F403" s="16"/>
      <c r="G403" s="16">
        <f t="shared" si="65"/>
        <v>0</v>
      </c>
      <c r="H403" s="16"/>
      <c r="I403" s="56">
        <v>0</v>
      </c>
      <c r="J403" s="57">
        <f t="shared" si="63"/>
        <v>0</v>
      </c>
      <c r="K403" s="1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row>
    <row r="404" spans="1:89">
      <c r="A404" s="61">
        <v>45254</v>
      </c>
      <c r="B404" s="11"/>
      <c r="C404" s="11"/>
      <c r="D404" s="16"/>
      <c r="E404" s="11">
        <v>0</v>
      </c>
      <c r="F404" s="16"/>
      <c r="G404" s="16">
        <f t="shared" si="65"/>
        <v>0</v>
      </c>
      <c r="H404" s="16"/>
      <c r="I404" s="56">
        <v>0</v>
      </c>
      <c r="J404" s="57">
        <f t="shared" si="63"/>
        <v>0</v>
      </c>
      <c r="K404" s="1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row>
    <row r="405" spans="1:89">
      <c r="A405" s="61">
        <v>45255</v>
      </c>
      <c r="B405" s="11"/>
      <c r="C405" s="11"/>
      <c r="D405" s="16"/>
      <c r="E405" s="11">
        <v>0</v>
      </c>
      <c r="F405" s="16"/>
      <c r="G405" s="16">
        <f t="shared" si="65"/>
        <v>0</v>
      </c>
      <c r="H405" s="16"/>
      <c r="I405" s="56">
        <v>0</v>
      </c>
      <c r="J405" s="57">
        <f t="shared" si="63"/>
        <v>0</v>
      </c>
      <c r="K405" s="1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row>
    <row r="406" spans="1:89">
      <c r="A406" s="61">
        <v>45256</v>
      </c>
      <c r="B406" s="11"/>
      <c r="C406" s="11"/>
      <c r="D406" s="16"/>
      <c r="E406" s="11">
        <v>0</v>
      </c>
      <c r="F406" s="16"/>
      <c r="G406" s="16">
        <f>ROUND(E406/2240,2)</f>
        <v>0</v>
      </c>
      <c r="H406" s="16"/>
      <c r="I406" s="56">
        <v>179.2</v>
      </c>
      <c r="J406" s="57">
        <f t="shared" si="63"/>
        <v>0</v>
      </c>
      <c r="K406" s="1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row>
    <row r="407" spans="1:89">
      <c r="A407" s="61">
        <v>45257</v>
      </c>
      <c r="B407" s="11"/>
      <c r="C407" s="11"/>
      <c r="D407" s="16"/>
      <c r="E407" s="11">
        <v>0</v>
      </c>
      <c r="F407" s="16"/>
      <c r="G407" s="16">
        <f>ROUND(E407/2000,2)</f>
        <v>0</v>
      </c>
      <c r="H407" s="16"/>
      <c r="I407" s="56">
        <v>0</v>
      </c>
      <c r="J407" s="57">
        <f t="shared" si="63"/>
        <v>0</v>
      </c>
      <c r="K407" s="1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row>
    <row r="408" spans="1:89">
      <c r="A408" s="61">
        <v>45258</v>
      </c>
      <c r="B408" s="11"/>
      <c r="C408" s="11"/>
      <c r="D408" s="16"/>
      <c r="E408" s="11">
        <v>0</v>
      </c>
      <c r="F408" s="16"/>
      <c r="G408" s="16">
        <f t="shared" ref="G408:G411" si="66">ROUND(E408/2000,2)</f>
        <v>0</v>
      </c>
      <c r="H408" s="16"/>
      <c r="I408" s="56">
        <v>70</v>
      </c>
      <c r="J408" s="57">
        <f t="shared" si="63"/>
        <v>0</v>
      </c>
      <c r="K408" s="1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row>
    <row r="409" spans="1:89">
      <c r="A409" s="61">
        <v>45259</v>
      </c>
      <c r="B409" s="23"/>
      <c r="C409" s="23"/>
      <c r="D409" s="24"/>
      <c r="E409" s="23">
        <v>0</v>
      </c>
      <c r="F409" s="24"/>
      <c r="G409" s="16">
        <f t="shared" si="66"/>
        <v>0</v>
      </c>
      <c r="H409" s="24"/>
      <c r="I409" s="58">
        <v>0</v>
      </c>
      <c r="J409" s="57">
        <f t="shared" si="63"/>
        <v>0</v>
      </c>
      <c r="K409" s="1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row>
    <row r="410" spans="1:89">
      <c r="A410" s="61">
        <v>45260</v>
      </c>
      <c r="B410" s="23"/>
      <c r="C410" s="23"/>
      <c r="D410" s="24"/>
      <c r="E410" s="23">
        <v>0</v>
      </c>
      <c r="F410" s="24"/>
      <c r="G410" s="16">
        <f t="shared" si="66"/>
        <v>0</v>
      </c>
      <c r="H410" s="24"/>
      <c r="I410" s="58">
        <v>0</v>
      </c>
      <c r="J410" s="57">
        <f t="shared" si="63"/>
        <v>0</v>
      </c>
      <c r="K410" s="1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row>
    <row r="411" spans="1:89">
      <c r="A411" s="54"/>
      <c r="B411" s="23"/>
      <c r="C411" s="23"/>
      <c r="D411" s="24"/>
      <c r="E411" s="23">
        <v>0</v>
      </c>
      <c r="F411" s="24"/>
      <c r="G411" s="16">
        <f t="shared" si="66"/>
        <v>0</v>
      </c>
      <c r="H411" s="24"/>
      <c r="I411" s="58">
        <v>0</v>
      </c>
      <c r="J411" s="57">
        <f t="shared" si="63"/>
        <v>0</v>
      </c>
      <c r="K411" s="1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row>
    <row r="412" spans="1:89">
      <c r="A412" s="54"/>
      <c r="B412" s="23"/>
      <c r="C412" s="23"/>
      <c r="D412" s="24"/>
      <c r="E412" s="23"/>
      <c r="F412" s="24"/>
      <c r="G412" s="16"/>
      <c r="H412" s="24"/>
      <c r="I412" s="58"/>
      <c r="J412" s="59"/>
      <c r="K412" s="55"/>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row>
    <row r="413" spans="1:89" ht="16.5" thickBot="1">
      <c r="A413" s="44" t="s">
        <v>21</v>
      </c>
      <c r="B413" s="45"/>
      <c r="C413" s="45"/>
      <c r="D413" s="45"/>
      <c r="E413" s="45">
        <f>SUBTOTAL(109,NOV[POUNDS])</f>
        <v>0</v>
      </c>
      <c r="F413" s="45"/>
      <c r="G413" s="46">
        <f>SUBTOTAL(109,NOV[TONS])</f>
        <v>0</v>
      </c>
      <c r="H413" s="45"/>
      <c r="I413" s="47"/>
      <c r="J413" s="60">
        <f>SUBTOTAL(109,NOV[REVENUE])</f>
        <v>0</v>
      </c>
      <c r="K413" s="48"/>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row>
    <row r="414" spans="1:89" ht="16.5" thickBot="1">
      <c r="A414" s="62"/>
      <c r="B414" s="63"/>
      <c r="C414" s="75"/>
      <c r="D414" s="63"/>
      <c r="E414" s="63"/>
      <c r="F414" s="63"/>
      <c r="G414" s="63"/>
      <c r="H414" s="63"/>
      <c r="I414" s="63"/>
      <c r="J414" s="63"/>
      <c r="K414" s="64"/>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row>
    <row r="415" spans="1:89">
      <c r="A415" s="8"/>
      <c r="B415" s="8"/>
      <c r="C415" s="8"/>
      <c r="D415" s="8"/>
      <c r="E415" s="8"/>
      <c r="F415" s="8"/>
      <c r="G415" s="8"/>
      <c r="H415" s="8"/>
      <c r="I415" s="8"/>
      <c r="J415" s="8"/>
      <c r="K415" s="8"/>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row>
    <row r="416" spans="1:89">
      <c r="A416" s="3" t="s">
        <v>0</v>
      </c>
      <c r="B416" s="4" t="s">
        <v>22</v>
      </c>
      <c r="C416" s="73" t="s">
        <v>38</v>
      </c>
      <c r="D416" s="4" t="s">
        <v>23</v>
      </c>
      <c r="E416" s="5" t="s">
        <v>1</v>
      </c>
      <c r="F416" s="4" t="s">
        <v>24</v>
      </c>
      <c r="G416" s="6" t="s">
        <v>2</v>
      </c>
      <c r="H416" s="4" t="s">
        <v>25</v>
      </c>
      <c r="I416" s="5" t="s">
        <v>3</v>
      </c>
      <c r="J416" s="5" t="s">
        <v>4</v>
      </c>
      <c r="K416" s="7" t="s">
        <v>26</v>
      </c>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row>
    <row r="417" spans="1:89">
      <c r="A417" s="10"/>
      <c r="B417" s="11"/>
      <c r="C417" s="74"/>
      <c r="D417" s="11"/>
      <c r="E417" s="12"/>
      <c r="F417" s="11"/>
      <c r="G417" s="13"/>
      <c r="H417" s="11"/>
      <c r="I417" s="12"/>
      <c r="J417" s="12"/>
      <c r="K417" s="14"/>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row>
    <row r="418" spans="1:89">
      <c r="A418" s="61">
        <v>45261</v>
      </c>
      <c r="B418" s="11"/>
      <c r="C418" s="11"/>
      <c r="D418" s="15"/>
      <c r="E418" s="11">
        <v>0</v>
      </c>
      <c r="F418" s="11"/>
      <c r="G418" s="16">
        <f>ROUND(E418/2000,2)</f>
        <v>0</v>
      </c>
      <c r="H418" s="16"/>
      <c r="I418" s="56">
        <v>0</v>
      </c>
      <c r="J418" s="57">
        <f>G418*I418</f>
        <v>0</v>
      </c>
      <c r="K418" s="1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row>
    <row r="419" spans="1:89">
      <c r="A419" s="61">
        <v>45262</v>
      </c>
      <c r="B419" s="11"/>
      <c r="C419" s="74"/>
      <c r="D419" s="15"/>
      <c r="E419" s="11">
        <v>0</v>
      </c>
      <c r="F419" s="11"/>
      <c r="G419" s="16">
        <f t="shared" ref="G419:G421" si="67">ROUND(E419/2000,2)</f>
        <v>0</v>
      </c>
      <c r="H419" s="16"/>
      <c r="I419" s="56">
        <v>0</v>
      </c>
      <c r="J419" s="57">
        <f t="shared" ref="J419:J448" si="68">G419*I419</f>
        <v>0</v>
      </c>
      <c r="K419" s="1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row>
    <row r="420" spans="1:89">
      <c r="A420" s="61">
        <v>45263</v>
      </c>
      <c r="B420" s="11"/>
      <c r="C420" s="11"/>
      <c r="D420" s="11"/>
      <c r="E420" s="11">
        <v>0</v>
      </c>
      <c r="F420" s="11"/>
      <c r="G420" s="16">
        <f t="shared" si="67"/>
        <v>0</v>
      </c>
      <c r="H420" s="16"/>
      <c r="I420" s="56">
        <v>0</v>
      </c>
      <c r="J420" s="57">
        <f t="shared" si="68"/>
        <v>0</v>
      </c>
      <c r="K420" s="1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row>
    <row r="421" spans="1:89">
      <c r="A421" s="61">
        <v>45264</v>
      </c>
      <c r="B421" s="11"/>
      <c r="C421" s="11"/>
      <c r="D421" s="11"/>
      <c r="E421" s="11">
        <v>0</v>
      </c>
      <c r="F421" s="11"/>
      <c r="G421" s="16">
        <f t="shared" si="67"/>
        <v>0</v>
      </c>
      <c r="H421" s="16"/>
      <c r="I421" s="56">
        <v>130</v>
      </c>
      <c r="J421" s="57">
        <f t="shared" si="68"/>
        <v>0</v>
      </c>
      <c r="K421" s="1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row>
    <row r="422" spans="1:89">
      <c r="A422" s="61">
        <v>45265</v>
      </c>
      <c r="B422" s="11"/>
      <c r="C422" s="11"/>
      <c r="D422" s="15"/>
      <c r="E422" s="11">
        <v>0</v>
      </c>
      <c r="F422" s="11"/>
      <c r="G422" s="16">
        <f>ROUND(E422/2240,2)</f>
        <v>0</v>
      </c>
      <c r="H422" s="16"/>
      <c r="I422" s="56">
        <v>179.2</v>
      </c>
      <c r="J422" s="57">
        <f t="shared" si="68"/>
        <v>0</v>
      </c>
      <c r="K422" s="1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row>
    <row r="423" spans="1:89">
      <c r="A423" s="61">
        <v>45266</v>
      </c>
      <c r="B423" s="11"/>
      <c r="C423" s="11"/>
      <c r="D423" s="11"/>
      <c r="E423" s="11">
        <v>0</v>
      </c>
      <c r="F423" s="11"/>
      <c r="G423" s="16">
        <f>ROUND(E423/2000,2)</f>
        <v>0</v>
      </c>
      <c r="H423" s="16"/>
      <c r="I423" s="56">
        <v>0</v>
      </c>
      <c r="J423" s="57">
        <f t="shared" si="68"/>
        <v>0</v>
      </c>
      <c r="K423" s="1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row>
    <row r="424" spans="1:89">
      <c r="A424" s="61">
        <v>45267</v>
      </c>
      <c r="B424" s="11"/>
      <c r="C424" s="11"/>
      <c r="D424" s="15"/>
      <c r="E424" s="11">
        <v>0</v>
      </c>
      <c r="F424" s="11"/>
      <c r="G424" s="16">
        <f t="shared" ref="G424:G428" si="69">ROUND(E424/2000,2)</f>
        <v>0</v>
      </c>
      <c r="H424" s="16"/>
      <c r="I424" s="56">
        <v>0</v>
      </c>
      <c r="J424" s="57">
        <f t="shared" si="68"/>
        <v>0</v>
      </c>
      <c r="K424" s="1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row>
    <row r="425" spans="1:89">
      <c r="A425" s="61">
        <v>45268</v>
      </c>
      <c r="B425" s="11"/>
      <c r="C425" s="11"/>
      <c r="D425" s="15"/>
      <c r="E425" s="11">
        <v>0</v>
      </c>
      <c r="F425" s="11"/>
      <c r="G425" s="16">
        <f t="shared" si="69"/>
        <v>0</v>
      </c>
      <c r="H425" s="16"/>
      <c r="I425" s="56">
        <v>0</v>
      </c>
      <c r="J425" s="57">
        <f t="shared" si="68"/>
        <v>0</v>
      </c>
      <c r="K425" s="1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row>
    <row r="426" spans="1:89">
      <c r="A426" s="61">
        <v>45269</v>
      </c>
      <c r="B426" s="11"/>
      <c r="C426" s="11"/>
      <c r="D426" s="15"/>
      <c r="E426" s="11">
        <v>0</v>
      </c>
      <c r="F426" s="11"/>
      <c r="G426" s="16">
        <f t="shared" si="69"/>
        <v>0</v>
      </c>
      <c r="H426" s="16"/>
      <c r="I426" s="56">
        <v>0</v>
      </c>
      <c r="J426" s="57">
        <f t="shared" si="68"/>
        <v>0</v>
      </c>
      <c r="K426" s="1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row>
    <row r="427" spans="1:89">
      <c r="A427" s="61">
        <v>45270</v>
      </c>
      <c r="B427" s="11"/>
      <c r="C427" s="11"/>
      <c r="D427" s="16"/>
      <c r="E427" s="11">
        <v>0</v>
      </c>
      <c r="F427" s="16"/>
      <c r="G427" s="16">
        <f t="shared" si="69"/>
        <v>0</v>
      </c>
      <c r="H427" s="16"/>
      <c r="I427" s="56">
        <v>-20</v>
      </c>
      <c r="J427" s="57">
        <f t="shared" si="68"/>
        <v>0</v>
      </c>
      <c r="K427" s="1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row>
    <row r="428" spans="1:89">
      <c r="A428" s="61">
        <v>45271</v>
      </c>
      <c r="B428" s="11"/>
      <c r="C428" s="11"/>
      <c r="D428" s="15"/>
      <c r="E428" s="11">
        <v>0</v>
      </c>
      <c r="F428" s="11"/>
      <c r="G428" s="16">
        <f t="shared" si="69"/>
        <v>0</v>
      </c>
      <c r="H428" s="16"/>
      <c r="I428" s="56">
        <v>0</v>
      </c>
      <c r="J428" s="57">
        <f t="shared" si="68"/>
        <v>0</v>
      </c>
      <c r="K428" s="1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row>
    <row r="429" spans="1:89">
      <c r="A429" s="61">
        <v>45272</v>
      </c>
      <c r="B429" s="11"/>
      <c r="C429" s="11"/>
      <c r="D429" s="15"/>
      <c r="E429" s="11">
        <v>0</v>
      </c>
      <c r="F429" s="11"/>
      <c r="G429" s="16">
        <f>ROUND(E429/2240,2)</f>
        <v>0</v>
      </c>
      <c r="H429" s="16"/>
      <c r="I429" s="56">
        <v>179.2</v>
      </c>
      <c r="J429" s="57">
        <f t="shared" si="68"/>
        <v>0</v>
      </c>
      <c r="K429" s="1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row>
    <row r="430" spans="1:89">
      <c r="A430" s="61">
        <v>45273</v>
      </c>
      <c r="B430" s="11"/>
      <c r="C430" s="11"/>
      <c r="D430" s="16"/>
      <c r="E430" s="11">
        <v>0</v>
      </c>
      <c r="F430" s="16"/>
      <c r="G430" s="16">
        <f>ROUND(E430/2000,2)</f>
        <v>0</v>
      </c>
      <c r="H430" s="16"/>
      <c r="I430" s="57">
        <f>0.53*2000</f>
        <v>1060</v>
      </c>
      <c r="J430" s="57">
        <f t="shared" si="68"/>
        <v>0</v>
      </c>
      <c r="K430" s="1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row>
    <row r="431" spans="1:89">
      <c r="A431" s="61">
        <v>45274</v>
      </c>
      <c r="B431" s="11"/>
      <c r="C431" s="11"/>
      <c r="D431" s="16"/>
      <c r="E431" s="11">
        <v>0</v>
      </c>
      <c r="F431" s="16"/>
      <c r="G431" s="16">
        <f t="shared" ref="G431:G442" si="70">ROUND(E431/2000,2)</f>
        <v>0</v>
      </c>
      <c r="H431" s="16"/>
      <c r="I431" s="56">
        <v>0</v>
      </c>
      <c r="J431" s="57">
        <f t="shared" si="68"/>
        <v>0</v>
      </c>
      <c r="K431" s="1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row>
    <row r="432" spans="1:89">
      <c r="A432" s="61">
        <v>45275</v>
      </c>
      <c r="B432" s="11"/>
      <c r="C432" s="11"/>
      <c r="D432" s="16"/>
      <c r="E432" s="11">
        <v>0</v>
      </c>
      <c r="F432" s="16"/>
      <c r="G432" s="16">
        <f t="shared" si="70"/>
        <v>0</v>
      </c>
      <c r="H432" s="16"/>
      <c r="I432" s="56">
        <v>0</v>
      </c>
      <c r="J432" s="57">
        <f t="shared" si="68"/>
        <v>0</v>
      </c>
      <c r="K432" s="1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row>
    <row r="433" spans="1:89">
      <c r="A433" s="61">
        <v>45276</v>
      </c>
      <c r="B433" s="11"/>
      <c r="C433" s="11"/>
      <c r="D433" s="16"/>
      <c r="E433" s="11">
        <v>0</v>
      </c>
      <c r="F433" s="16"/>
      <c r="G433" s="16">
        <f t="shared" si="70"/>
        <v>0</v>
      </c>
      <c r="H433" s="16"/>
      <c r="I433" s="56">
        <v>0</v>
      </c>
      <c r="J433" s="57">
        <f t="shared" si="68"/>
        <v>0</v>
      </c>
      <c r="K433" s="1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row>
    <row r="434" spans="1:89">
      <c r="A434" s="61">
        <v>45277</v>
      </c>
      <c r="B434" s="11"/>
      <c r="C434" s="11"/>
      <c r="D434" s="16"/>
      <c r="E434" s="11">
        <v>0</v>
      </c>
      <c r="F434" s="16"/>
      <c r="G434" s="16">
        <f t="shared" si="70"/>
        <v>0</v>
      </c>
      <c r="H434" s="16"/>
      <c r="I434" s="57">
        <v>0</v>
      </c>
      <c r="J434" s="57">
        <f t="shared" si="68"/>
        <v>0</v>
      </c>
      <c r="K434" s="1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row>
    <row r="435" spans="1:89">
      <c r="A435" s="61">
        <v>45278</v>
      </c>
      <c r="B435" s="11"/>
      <c r="C435" s="11"/>
      <c r="D435" s="16"/>
      <c r="E435" s="11">
        <v>0</v>
      </c>
      <c r="F435" s="16"/>
      <c r="G435" s="16">
        <f t="shared" si="70"/>
        <v>0</v>
      </c>
      <c r="H435" s="16"/>
      <c r="I435" s="56">
        <v>0</v>
      </c>
      <c r="J435" s="57">
        <f t="shared" si="68"/>
        <v>0</v>
      </c>
      <c r="K435" s="1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row>
    <row r="436" spans="1:89">
      <c r="A436" s="61">
        <v>45279</v>
      </c>
      <c r="B436" s="11"/>
      <c r="C436" s="11"/>
      <c r="D436" s="16"/>
      <c r="E436" s="11">
        <v>0</v>
      </c>
      <c r="F436" s="16"/>
      <c r="G436" s="16">
        <f t="shared" si="70"/>
        <v>0</v>
      </c>
      <c r="H436" s="16"/>
      <c r="I436" s="56">
        <v>130</v>
      </c>
      <c r="J436" s="57">
        <f t="shared" si="68"/>
        <v>0</v>
      </c>
      <c r="K436" s="1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row>
    <row r="437" spans="1:89">
      <c r="A437" s="61">
        <v>45280</v>
      </c>
      <c r="B437" s="11"/>
      <c r="C437" s="11"/>
      <c r="D437" s="16"/>
      <c r="E437" s="11">
        <v>0</v>
      </c>
      <c r="F437" s="16"/>
      <c r="G437" s="16">
        <f t="shared" si="70"/>
        <v>0</v>
      </c>
      <c r="H437" s="16"/>
      <c r="I437" s="56">
        <v>0</v>
      </c>
      <c r="J437" s="57">
        <f t="shared" si="68"/>
        <v>0</v>
      </c>
      <c r="K437" s="1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row>
    <row r="438" spans="1:89">
      <c r="A438" s="61">
        <v>45281</v>
      </c>
      <c r="B438" s="11"/>
      <c r="C438" s="11"/>
      <c r="D438" s="16"/>
      <c r="E438" s="11">
        <v>0</v>
      </c>
      <c r="F438" s="16"/>
      <c r="G438" s="16">
        <f t="shared" si="70"/>
        <v>0</v>
      </c>
      <c r="H438" s="16"/>
      <c r="I438" s="56">
        <v>0</v>
      </c>
      <c r="J438" s="57">
        <f t="shared" si="68"/>
        <v>0</v>
      </c>
      <c r="K438" s="1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row>
    <row r="439" spans="1:89">
      <c r="A439" s="61">
        <v>45282</v>
      </c>
      <c r="B439" s="11"/>
      <c r="C439" s="11"/>
      <c r="D439" s="16"/>
      <c r="E439" s="11">
        <v>0</v>
      </c>
      <c r="F439" s="16"/>
      <c r="G439" s="16">
        <f t="shared" si="70"/>
        <v>0</v>
      </c>
      <c r="H439" s="16"/>
      <c r="I439" s="56">
        <v>0</v>
      </c>
      <c r="J439" s="57">
        <f t="shared" si="68"/>
        <v>0</v>
      </c>
      <c r="K439" s="1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row>
    <row r="440" spans="1:89">
      <c r="A440" s="61">
        <v>45283</v>
      </c>
      <c r="B440" s="11"/>
      <c r="C440" s="11"/>
      <c r="D440" s="16"/>
      <c r="E440" s="11">
        <v>0</v>
      </c>
      <c r="F440" s="16"/>
      <c r="G440" s="16">
        <f t="shared" si="70"/>
        <v>0</v>
      </c>
      <c r="H440" s="16"/>
      <c r="I440" s="56">
        <v>0</v>
      </c>
      <c r="J440" s="57">
        <f t="shared" si="68"/>
        <v>0</v>
      </c>
      <c r="K440" s="1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row>
    <row r="441" spans="1:89">
      <c r="A441" s="61">
        <v>45284</v>
      </c>
      <c r="B441" s="11"/>
      <c r="C441" s="11"/>
      <c r="D441" s="16"/>
      <c r="E441" s="11">
        <v>0</v>
      </c>
      <c r="F441" s="16"/>
      <c r="G441" s="16">
        <f t="shared" si="70"/>
        <v>0</v>
      </c>
      <c r="H441" s="16"/>
      <c r="I441" s="56">
        <v>0</v>
      </c>
      <c r="J441" s="57">
        <f t="shared" si="68"/>
        <v>0</v>
      </c>
      <c r="K441" s="1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row>
    <row r="442" spans="1:89">
      <c r="A442" s="61">
        <v>45285</v>
      </c>
      <c r="B442" s="11"/>
      <c r="C442" s="11"/>
      <c r="D442" s="16"/>
      <c r="E442" s="11">
        <v>0</v>
      </c>
      <c r="F442" s="16"/>
      <c r="G442" s="16">
        <f t="shared" si="70"/>
        <v>0</v>
      </c>
      <c r="H442" s="16"/>
      <c r="I442" s="56">
        <v>0</v>
      </c>
      <c r="J442" s="57">
        <f t="shared" si="68"/>
        <v>0</v>
      </c>
      <c r="K442" s="1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row>
    <row r="443" spans="1:89">
      <c r="A443" s="61">
        <v>45286</v>
      </c>
      <c r="B443" s="11"/>
      <c r="C443" s="11"/>
      <c r="D443" s="16"/>
      <c r="E443" s="11">
        <v>0</v>
      </c>
      <c r="F443" s="16"/>
      <c r="G443" s="16">
        <f>ROUND(E443/2240,2)</f>
        <v>0</v>
      </c>
      <c r="H443" s="16"/>
      <c r="I443" s="56">
        <v>179.2</v>
      </c>
      <c r="J443" s="57">
        <f t="shared" si="68"/>
        <v>0</v>
      </c>
      <c r="K443" s="1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row>
    <row r="444" spans="1:89">
      <c r="A444" s="61">
        <v>45287</v>
      </c>
      <c r="B444" s="11"/>
      <c r="C444" s="11"/>
      <c r="D444" s="16"/>
      <c r="E444" s="11">
        <v>0</v>
      </c>
      <c r="F444" s="16"/>
      <c r="G444" s="16">
        <f>ROUND(E444/2000,2)</f>
        <v>0</v>
      </c>
      <c r="H444" s="16"/>
      <c r="I444" s="56">
        <v>0</v>
      </c>
      <c r="J444" s="57">
        <f t="shared" si="68"/>
        <v>0</v>
      </c>
      <c r="K444" s="1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row>
    <row r="445" spans="1:89">
      <c r="A445" s="61">
        <v>45288</v>
      </c>
      <c r="B445" s="11"/>
      <c r="C445" s="23"/>
      <c r="D445" s="16"/>
      <c r="E445" s="11">
        <v>0</v>
      </c>
      <c r="F445" s="16"/>
      <c r="G445" s="16">
        <f t="shared" ref="G445:G448" si="71">ROUND(E445/2000,2)</f>
        <v>0</v>
      </c>
      <c r="H445" s="16"/>
      <c r="I445" s="56">
        <v>70</v>
      </c>
      <c r="J445" s="57">
        <f t="shared" si="68"/>
        <v>0</v>
      </c>
      <c r="K445" s="1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row>
    <row r="446" spans="1:89">
      <c r="A446" s="61">
        <v>45289</v>
      </c>
      <c r="B446" s="23"/>
      <c r="C446" s="23"/>
      <c r="D446" s="24"/>
      <c r="E446" s="23">
        <v>0</v>
      </c>
      <c r="F446" s="24"/>
      <c r="G446" s="16">
        <f t="shared" si="71"/>
        <v>0</v>
      </c>
      <c r="H446" s="24"/>
      <c r="I446" s="58">
        <v>0</v>
      </c>
      <c r="J446" s="57">
        <f t="shared" si="68"/>
        <v>0</v>
      </c>
      <c r="K446" s="1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row>
    <row r="447" spans="1:89">
      <c r="A447" s="61">
        <v>45290</v>
      </c>
      <c r="B447" s="23"/>
      <c r="C447" s="23"/>
      <c r="D447" s="24"/>
      <c r="E447" s="23">
        <v>0</v>
      </c>
      <c r="F447" s="24"/>
      <c r="G447" s="16">
        <f t="shared" si="71"/>
        <v>0</v>
      </c>
      <c r="H447" s="24"/>
      <c r="I447" s="58">
        <v>0</v>
      </c>
      <c r="J447" s="57">
        <f t="shared" si="68"/>
        <v>0</v>
      </c>
      <c r="K447" s="1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row>
    <row r="448" spans="1:89">
      <c r="A448" s="61">
        <v>45291</v>
      </c>
      <c r="B448" s="23"/>
      <c r="C448" s="23"/>
      <c r="D448" s="24"/>
      <c r="E448" s="23">
        <v>0</v>
      </c>
      <c r="F448" s="24"/>
      <c r="G448" s="16">
        <f t="shared" si="71"/>
        <v>0</v>
      </c>
      <c r="H448" s="24"/>
      <c r="I448" s="58">
        <v>0</v>
      </c>
      <c r="J448" s="57">
        <f t="shared" si="68"/>
        <v>0</v>
      </c>
      <c r="K448" s="1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row>
    <row r="449" spans="1:89">
      <c r="A449" s="54"/>
      <c r="B449" s="23"/>
      <c r="C449" s="23"/>
      <c r="D449" s="24"/>
      <c r="E449" s="23"/>
      <c r="F449" s="24"/>
      <c r="G449" s="16"/>
      <c r="H449" s="24"/>
      <c r="I449" s="58"/>
      <c r="J449" s="59"/>
      <c r="K449" s="55"/>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row>
    <row r="450" spans="1:89" ht="16.5" thickBot="1">
      <c r="A450" s="44" t="s">
        <v>21</v>
      </c>
      <c r="B450" s="45"/>
      <c r="C450" s="45"/>
      <c r="D450" s="45"/>
      <c r="E450" s="45">
        <f>SUBTOTAL(109,DEC[POUNDS])</f>
        <v>0</v>
      </c>
      <c r="F450" s="45"/>
      <c r="G450" s="46">
        <f>SUBTOTAL(109,DEC[TONS])</f>
        <v>0</v>
      </c>
      <c r="H450" s="45"/>
      <c r="I450" s="47"/>
      <c r="J450" s="60">
        <f>SUBTOTAL(109,DEC[REVENUE])</f>
        <v>0</v>
      </c>
      <c r="K450" s="48"/>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row>
    <row r="451" spans="1:89" ht="16.5" thickBot="1">
      <c r="A451" s="62"/>
      <c r="B451" s="63"/>
      <c r="C451" s="75"/>
      <c r="D451" s="63"/>
      <c r="E451" s="63"/>
      <c r="F451" s="63"/>
      <c r="G451" s="63"/>
      <c r="H451" s="63"/>
      <c r="I451" s="63"/>
      <c r="J451" s="63"/>
      <c r="K451" s="64"/>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row>
    <row r="452" spans="1:89">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row>
    <row r="453" spans="1:89">
      <c r="A453" s="9"/>
      <c r="B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row>
    <row r="454" spans="1:89" ht="16.5" thickBot="1">
      <c r="A454" s="9"/>
      <c r="B454" s="9"/>
      <c r="C454" s="9" t="s">
        <v>39</v>
      </c>
      <c r="D454" s="51" t="s">
        <v>23</v>
      </c>
      <c r="E454" s="51" t="s">
        <v>1</v>
      </c>
      <c r="F454" s="51" t="s">
        <v>24</v>
      </c>
      <c r="G454" s="51" t="s">
        <v>2</v>
      </c>
      <c r="H454" s="51" t="s">
        <v>25</v>
      </c>
      <c r="I454" s="51" t="s">
        <v>3</v>
      </c>
      <c r="J454" s="51" t="s">
        <v>4</v>
      </c>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row>
    <row r="455" spans="1:89">
      <c r="A455" s="9"/>
      <c r="B455" s="9"/>
      <c r="C455" s="77"/>
      <c r="D455" s="68"/>
      <c r="E455" s="67"/>
      <c r="F455" s="68"/>
      <c r="G455" s="71"/>
      <c r="H455" s="68"/>
      <c r="I455" s="72"/>
      <c r="J455" s="72"/>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row>
    <row r="456" spans="1:89">
      <c r="A456" s="9"/>
      <c r="B456" s="9"/>
      <c r="C456" s="51"/>
      <c r="D456" s="51"/>
      <c r="E456" s="51"/>
      <c r="F456" s="51"/>
      <c r="G456" s="69"/>
      <c r="H456" s="51"/>
      <c r="I456" s="70"/>
      <c r="J456" s="70"/>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row>
    <row r="457" spans="1:89">
      <c r="A457" s="9"/>
      <c r="B457" s="9"/>
      <c r="C457" s="51"/>
      <c r="D457" s="51"/>
      <c r="E457" s="51"/>
      <c r="F457" s="51"/>
      <c r="G457" s="69"/>
      <c r="H457" s="51"/>
      <c r="I457" s="70"/>
      <c r="J457" s="70"/>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row>
    <row r="458" spans="1:89">
      <c r="A458" s="9"/>
      <c r="B458" s="9"/>
      <c r="C458" s="51"/>
      <c r="D458" s="51"/>
      <c r="E458" s="51"/>
      <c r="F458" s="51"/>
      <c r="G458" s="69"/>
      <c r="H458" s="51"/>
      <c r="I458" s="70"/>
      <c r="J458" s="70"/>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row>
    <row r="459" spans="1:89">
      <c r="A459" s="9"/>
      <c r="B459" s="9"/>
      <c r="C459" s="51"/>
      <c r="D459" s="51"/>
      <c r="E459" s="51"/>
      <c r="F459" s="51"/>
      <c r="G459" s="69"/>
      <c r="H459" s="51"/>
      <c r="I459" s="70"/>
      <c r="J459" s="70"/>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row>
    <row r="460" spans="1:89">
      <c r="A460" s="9"/>
      <c r="B460" s="9"/>
      <c r="C460" s="51"/>
      <c r="D460" s="51"/>
      <c r="E460" s="51"/>
      <c r="F460" s="51"/>
      <c r="G460" s="69"/>
      <c r="H460" s="51"/>
      <c r="I460" s="70"/>
      <c r="J460" s="70"/>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row>
    <row r="461" spans="1:89">
      <c r="A461" s="9"/>
      <c r="B461" s="9"/>
      <c r="C461" s="51"/>
      <c r="D461" s="51"/>
      <c r="E461" s="51"/>
      <c r="F461" s="51"/>
      <c r="G461" s="69"/>
      <c r="H461" s="51"/>
      <c r="I461" s="70"/>
      <c r="J461" s="70"/>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row>
    <row r="462" spans="1:89">
      <c r="A462" s="9"/>
      <c r="B462" s="9"/>
      <c r="C462" s="9"/>
      <c r="D462" s="9"/>
      <c r="E462" s="9"/>
      <c r="F462" s="9"/>
      <c r="G462" s="65"/>
      <c r="H462" s="9"/>
      <c r="I462" s="66"/>
      <c r="J462" s="66"/>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row>
    <row r="463" spans="1:89">
      <c r="A463" s="9"/>
      <c r="B463" s="9"/>
      <c r="C463" s="9"/>
      <c r="D463" s="9"/>
      <c r="E463" s="9"/>
      <c r="F463" s="9"/>
      <c r="G463" s="65"/>
      <c r="H463" s="9"/>
      <c r="I463" s="66"/>
      <c r="J463" s="66"/>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row>
    <row r="464" spans="1:89">
      <c r="A464" s="9"/>
      <c r="B464" s="9"/>
      <c r="C464" s="9"/>
      <c r="D464" s="9"/>
      <c r="E464" s="9"/>
      <c r="F464" s="9"/>
      <c r="G464" s="65"/>
      <c r="H464" s="9"/>
      <c r="I464" s="66"/>
      <c r="J464" s="66"/>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row>
    <row r="465" spans="1:89">
      <c r="A465" s="9"/>
      <c r="B465" s="9"/>
      <c r="C465" s="9"/>
      <c r="D465" s="9"/>
      <c r="E465" s="9"/>
      <c r="F465" s="9"/>
      <c r="G465" s="65"/>
      <c r="H465" s="9"/>
      <c r="I465" s="66"/>
      <c r="J465" s="66"/>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row>
    <row r="466" spans="1:89">
      <c r="A466" s="9"/>
      <c r="B466" s="9"/>
      <c r="C466" s="9"/>
      <c r="D466" s="9"/>
      <c r="E466" s="9"/>
      <c r="F466" s="9"/>
      <c r="G466" s="65"/>
      <c r="H466" s="9"/>
      <c r="I466" s="66"/>
      <c r="J466" s="66"/>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row>
    <row r="467" spans="1:89">
      <c r="A467" s="9"/>
      <c r="B467" s="9"/>
      <c r="C467" s="9"/>
      <c r="D467" s="9"/>
      <c r="E467" s="9"/>
      <c r="F467" s="9"/>
      <c r="G467" s="65"/>
      <c r="H467" s="9"/>
      <c r="I467" s="66"/>
      <c r="J467" s="66"/>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row>
    <row r="468" spans="1:89">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row>
    <row r="469" spans="1:8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row>
    <row r="470" spans="1:89">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row>
    <row r="471" spans="1:89">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row>
    <row r="472" spans="1:89">
      <c r="A472" s="9"/>
      <c r="B472" s="9"/>
      <c r="C472" s="9"/>
      <c r="D472" s="9"/>
      <c r="E472" s="9"/>
      <c r="F472" s="9"/>
      <c r="G472" s="65"/>
      <c r="H472" s="9"/>
      <c r="I472" s="9"/>
      <c r="J472" s="66"/>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row>
    <row r="473" spans="1:89">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row>
    <row r="474" spans="1:89">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row>
    <row r="475" spans="1:89">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row>
    <row r="476" spans="1:89">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row>
    <row r="477" spans="1:89">
      <c r="A477" s="9"/>
      <c r="B477" s="9"/>
      <c r="C477" s="9" t="s">
        <v>40</v>
      </c>
      <c r="D477" s="9"/>
      <c r="E477" s="9">
        <f>SUM(E455:E476)</f>
        <v>0</v>
      </c>
      <c r="F477" s="9"/>
      <c r="G477" s="65">
        <f>SUM(G455:G476)</f>
        <v>0</v>
      </c>
      <c r="H477" s="9"/>
      <c r="I477" s="9"/>
      <c r="J477" s="66">
        <f>SUM(J455:J476)</f>
        <v>0</v>
      </c>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row>
    <row r="478" spans="1:89">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row>
    <row r="479" spans="1:8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row>
    <row r="480" spans="1:89">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row>
    <row r="481" spans="1:89">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row>
    <row r="482" spans="1:89">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row>
    <row r="483" spans="1:89">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row>
    <row r="484" spans="1:89">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row>
    <row r="485" spans="1:89">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row>
    <row r="486" spans="1:89">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row>
    <row r="487" spans="1:89">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row>
    <row r="488" spans="1:89">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row>
    <row r="489" spans="1: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row>
    <row r="490" spans="1:89">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row>
    <row r="491" spans="1:89">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row>
    <row r="492" spans="1:89">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row>
    <row r="493" spans="1:89">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row>
    <row r="494" spans="1:89">
      <c r="A494" s="9"/>
      <c r="B494" s="9"/>
      <c r="C494" s="9"/>
      <c r="D494" s="9"/>
      <c r="E494" s="9"/>
      <c r="F494" s="9"/>
      <c r="G494" s="9"/>
      <c r="H494" s="9"/>
      <c r="I494" s="9"/>
      <c r="J494" s="9"/>
      <c r="K494" s="9"/>
    </row>
    <row r="495" spans="1:89">
      <c r="A495" s="9"/>
      <c r="B495" s="9"/>
      <c r="C495" s="9"/>
      <c r="D495" s="9"/>
      <c r="E495" s="9"/>
      <c r="F495" s="9"/>
      <c r="G495" s="9"/>
      <c r="H495" s="9"/>
      <c r="I495" s="9"/>
      <c r="J495" s="9"/>
      <c r="K495" s="9"/>
    </row>
    <row r="496" spans="1:89">
      <c r="A496" s="9"/>
      <c r="B496" s="9"/>
      <c r="C496" s="9"/>
      <c r="D496" s="9"/>
      <c r="E496" s="9"/>
      <c r="F496" s="9"/>
      <c r="G496" s="9"/>
      <c r="H496" s="9"/>
      <c r="I496" s="9"/>
      <c r="J496" s="9"/>
      <c r="K496" s="9"/>
    </row>
    <row r="497" spans="1:11">
      <c r="A497" s="9"/>
      <c r="B497" s="9"/>
      <c r="C497" s="9"/>
      <c r="D497" s="9"/>
      <c r="E497" s="9"/>
      <c r="F497" s="9"/>
      <c r="G497" s="9"/>
      <c r="H497" s="9"/>
      <c r="I497" s="9"/>
      <c r="J497" s="9"/>
      <c r="K497" s="9"/>
    </row>
    <row r="498" spans="1:11">
      <c r="A498" s="9"/>
      <c r="B498" s="9"/>
      <c r="C498" s="9"/>
      <c r="D498" s="9"/>
      <c r="E498" s="9"/>
      <c r="F498" s="9"/>
      <c r="G498" s="9"/>
      <c r="H498" s="9"/>
      <c r="I498" s="9"/>
      <c r="J498" s="9"/>
      <c r="K498" s="9"/>
    </row>
    <row r="499" spans="1:11">
      <c r="A499" s="9"/>
      <c r="B499" s="9"/>
      <c r="C499" s="9"/>
      <c r="D499" s="9"/>
      <c r="E499" s="9"/>
      <c r="F499" s="9"/>
      <c r="G499" s="9"/>
      <c r="H499" s="9"/>
      <c r="I499" s="9"/>
      <c r="J499" s="9"/>
      <c r="K499" s="9"/>
    </row>
    <row r="500" spans="1:11">
      <c r="A500" s="9"/>
      <c r="B500" s="9"/>
      <c r="C500" s="9"/>
      <c r="D500" s="9"/>
      <c r="E500" s="9"/>
      <c r="F500" s="9"/>
      <c r="G500" s="9"/>
      <c r="H500" s="9"/>
      <c r="I500" s="9"/>
      <c r="J500" s="9"/>
      <c r="K500" s="9"/>
    </row>
  </sheetData>
  <dataConsolidate topLabels="1">
    <dataRefs count="12">
      <dataRef ref="C2:J34" sheet="GLRA 2023"/>
      <dataRef ref="C39:J71" sheet="GLRA 2023"/>
      <dataRef ref="C76:J108" sheet="GLRA 2023"/>
      <dataRef ref="C113:J145" sheet="GLRA 2023"/>
      <dataRef ref="C150:J182" sheet="GLRA 2023"/>
      <dataRef ref="C187:J219" sheet="GLRA 2023"/>
      <dataRef ref="C224:J256" sheet="GLRA 2023"/>
      <dataRef ref="C261:J293" sheet="GLRA 2023"/>
      <dataRef ref="C298:J330" sheet="GLRA 2023"/>
      <dataRef ref="C335:J367" sheet="GLRA 2023"/>
      <dataRef ref="C372:J404" sheet="GLRA 2023"/>
      <dataRef ref="C409:J441" sheet="GLRA 2023"/>
    </dataRefs>
  </dataConsolidate>
  <pageMargins left="0.25" right="0" top="0.27" bottom="0.25" header="0.5" footer="0.5"/>
  <pageSetup scale="54" fitToHeight="0" orientation="portrait" horizontalDpi="1200" verticalDpi="1200" r:id="rId1"/>
  <headerFooter alignWithMargins="0"/>
  <rowBreaks count="12" manualBreakCount="12">
    <brk id="37" max="16383" man="1"/>
    <brk id="74" max="16383" man="1"/>
    <brk id="111" max="16383" man="1"/>
    <brk id="148" max="16383" man="1"/>
    <brk id="185" max="16383" man="1"/>
    <brk id="222" max="16383" man="1"/>
    <brk id="259" max="16383" man="1"/>
    <brk id="296" max="16383" man="1"/>
    <brk id="333" max="16383" man="1"/>
    <brk id="370" max="16383" man="1"/>
    <brk id="407" max="16383" man="1"/>
    <brk id="445" max="16383" man="1"/>
  </rowBreaks>
  <colBreaks count="1" manualBreakCount="1">
    <brk id="11" max="1048575" man="1"/>
  </colBreaks>
  <drawing r:id="rId2"/>
  <tableParts count="12">
    <tablePart r:id="rId3"/>
    <tablePart r:id="rId4"/>
    <tablePart r:id="rId5"/>
    <tablePart r:id="rId6"/>
    <tablePart r:id="rId7"/>
    <tablePart r:id="rId8"/>
    <tablePart r:id="rId9"/>
    <tablePart r:id="rId10"/>
    <tablePart r:id="rId11"/>
    <tablePart r:id="rId12"/>
    <tablePart r:id="rId13"/>
    <tablePart r:id="rId14"/>
  </tableParts>
  <extLst>
    <ext xmlns:x14="http://schemas.microsoft.com/office/spreadsheetml/2009/9/main" uri="{CCE6A557-97BC-4b89-ADB6-D9C93CAAB3DF}">
      <x14:dataValidations xmlns:xm="http://schemas.microsoft.com/office/excel/2006/main" count="1">
        <x14:dataValidation type="list" allowBlank="1" showInputMessage="1" showErrorMessage="1" xr:uid="{C9E338F8-E4DF-4D80-B543-740DE435E16C}">
          <x14:formula1>
            <xm:f>'MATERIAL LIST SOURCE'!$A:$A</xm:f>
          </x14:formula1>
          <xm:sqref>C4:C35 C41:C72 C78:C109 C418:C449 C115:C146 C233:C264 C270:C301 C307:C338 C344:C375 C381:C412 C190:C227 C152:C184</xm:sqref>
        </x14:dataValidation>
      </x14:dataValidations>
    </ext>
    <ext xmlns:x15="http://schemas.microsoft.com/office/spreadsheetml/2010/11/main" uri="{3A4CF648-6AED-40f4-86FF-DC5316D8AED3}">
      <x14:slicerList xmlns:x14="http://schemas.microsoft.com/office/spreadsheetml/2009/9/main">
        <x14:slicer r:id="rId1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4713-6D59-4A0B-BDE7-0E1F3AAAFA2E}">
  <dimension ref="A1:A16"/>
  <sheetViews>
    <sheetView workbookViewId="0">
      <selection activeCell="A3" sqref="A3"/>
    </sheetView>
  </sheetViews>
  <sheetFormatPr defaultRowHeight="15"/>
  <cols>
    <col min="1" max="1" width="27.28515625" style="53" bestFit="1" customWidth="1"/>
  </cols>
  <sheetData>
    <row r="1" spans="1:1">
      <c r="A1" s="8" t="s">
        <v>19</v>
      </c>
    </row>
    <row r="2" spans="1:1" ht="11.25" customHeight="1">
      <c r="A2" s="8" t="s">
        <v>9</v>
      </c>
    </row>
    <row r="3" spans="1:1">
      <c r="A3" s="53" t="s">
        <v>17</v>
      </c>
    </row>
    <row r="4" spans="1:1">
      <c r="A4" s="53" t="s">
        <v>10</v>
      </c>
    </row>
    <row r="5" spans="1:1">
      <c r="A5" s="53" t="s">
        <v>6</v>
      </c>
    </row>
    <row r="6" spans="1:1">
      <c r="A6" s="53" t="s">
        <v>8</v>
      </c>
    </row>
    <row r="7" spans="1:1">
      <c r="A7" s="53" t="s">
        <v>7</v>
      </c>
    </row>
    <row r="8" spans="1:1">
      <c r="A8" s="53" t="s">
        <v>18</v>
      </c>
    </row>
    <row r="9" spans="1:1">
      <c r="A9" s="53" t="s">
        <v>5</v>
      </c>
    </row>
    <row r="10" spans="1:1">
      <c r="A10" s="53" t="s">
        <v>11</v>
      </c>
    </row>
    <row r="11" spans="1:1">
      <c r="A11" s="53" t="s">
        <v>15</v>
      </c>
    </row>
    <row r="12" spans="1:1">
      <c r="A12" s="53" t="s">
        <v>13</v>
      </c>
    </row>
    <row r="13" spans="1:1">
      <c r="A13" s="53" t="s">
        <v>16</v>
      </c>
    </row>
    <row r="14" spans="1:1">
      <c r="A14" s="53" t="s">
        <v>14</v>
      </c>
    </row>
    <row r="15" spans="1:1">
      <c r="A15" s="53" t="s">
        <v>20</v>
      </c>
    </row>
    <row r="16" spans="1:1">
      <c r="A16" s="53" t="s">
        <v>12</v>
      </c>
    </row>
  </sheetData>
  <sortState ref="A1:A5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GLRA 2023</vt:lpstr>
      <vt:lpstr>MATERIAL LIST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M. Marinkov</dc:creator>
  <cp:lastModifiedBy>Amy</cp:lastModifiedBy>
  <cp:lastPrinted>2023-05-31T15:41:38Z</cp:lastPrinted>
  <dcterms:created xsi:type="dcterms:W3CDTF">1999-01-05T19:17:53Z</dcterms:created>
  <dcterms:modified xsi:type="dcterms:W3CDTF">2023-07-14T18:34:39Z</dcterms:modified>
</cp:coreProperties>
</file>